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My data\Documents\Dropbox\b_blog関連\楽天ポイント関連\"/>
    </mc:Choice>
  </mc:AlternateContent>
  <xr:revisionPtr revIDLastSave="0" documentId="13_ncr:1_{EC33ED5F-6A1C-428D-83DA-F5E18E3D41AF}" xr6:coauthVersionLast="47" xr6:coauthVersionMax="47" xr10:uidLastSave="{00000000-0000-0000-0000-000000000000}"/>
  <bookViews>
    <workbookView xWindow="-120" yWindow="-120" windowWidth="37710" windowHeight="21840" xr2:uid="{00000000-000D-0000-FFFF-FFFF00000000}"/>
  </bookViews>
  <sheets>
    <sheet name="①SPU" sheetId="1" r:id="rId1"/>
    <sheet name="②購入品入力" sheetId="3" r:id="rId2"/>
    <sheet name="③ポイント計算まとめ" sheetId="4" r:id="rId3"/>
    <sheet name="リスト用" sheetId="2" r:id="rId4"/>
  </sheets>
  <definedNames>
    <definedName name="SPU">リスト用!$B$3:$B$4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" i="3" l="1"/>
  <c r="AA10" i="3"/>
  <c r="Z10" i="3"/>
  <c r="Y10" i="3"/>
  <c r="X10" i="3"/>
  <c r="W10" i="3"/>
  <c r="V10" i="3"/>
  <c r="U10" i="3"/>
  <c r="F25" i="1"/>
  <c r="AB11" i="3" s="1"/>
  <c r="F24" i="1"/>
  <c r="AA11" i="3" s="1"/>
  <c r="F23" i="1"/>
  <c r="Z11" i="3" s="1"/>
  <c r="F22" i="1"/>
  <c r="Y11" i="3" s="1"/>
  <c r="F21" i="1"/>
  <c r="X11" i="3" s="1"/>
  <c r="F20" i="1"/>
  <c r="W11" i="3" s="1"/>
  <c r="F19" i="1"/>
  <c r="V11" i="3" s="1"/>
  <c r="F18" i="1"/>
  <c r="U11" i="3" s="1"/>
  <c r="M12" i="3" l="1"/>
  <c r="W12" i="3" s="1"/>
  <c r="F30" i="1"/>
  <c r="Y12" i="3" l="1"/>
  <c r="X12" i="3"/>
  <c r="U12" i="3"/>
  <c r="Z12" i="3"/>
  <c r="V12" i="3"/>
  <c r="AA12" i="3"/>
  <c r="AD10" i="3"/>
  <c r="D31" i="1"/>
  <c r="AC10" i="3"/>
  <c r="AB12" i="3"/>
  <c r="T10" i="3"/>
  <c r="S10" i="3"/>
  <c r="R10" i="3"/>
  <c r="Q10" i="3"/>
  <c r="P10" i="3"/>
  <c r="O10" i="3"/>
  <c r="M21" i="3"/>
  <c r="M22" i="3"/>
  <c r="M23" i="3"/>
  <c r="M24" i="3"/>
  <c r="M25" i="3"/>
  <c r="M26" i="3"/>
  <c r="AJ26" i="3" s="1"/>
  <c r="M27" i="3"/>
  <c r="AI27" i="3" s="1"/>
  <c r="M28" i="3"/>
  <c r="AJ28" i="3" s="1"/>
  <c r="M29" i="3"/>
  <c r="M30" i="3"/>
  <c r="AK30" i="3" s="1"/>
  <c r="M31" i="3"/>
  <c r="AU31" i="3" s="1"/>
  <c r="F30" i="3"/>
  <c r="F31" i="3"/>
  <c r="F25" i="3"/>
  <c r="F26" i="3"/>
  <c r="F27" i="3"/>
  <c r="F28" i="3"/>
  <c r="F29" i="3"/>
  <c r="H21" i="3"/>
  <c r="F21" i="3"/>
  <c r="F22" i="3"/>
  <c r="F23" i="3"/>
  <c r="F24" i="3"/>
  <c r="AJ22" i="3" l="1"/>
  <c r="AI24" i="3"/>
  <c r="AJ23" i="3"/>
  <c r="AA23" i="3"/>
  <c r="AU27" i="3"/>
  <c r="AJ31" i="3"/>
  <c r="AI31" i="3"/>
  <c r="AK31" i="3"/>
  <c r="AJ30" i="3"/>
  <c r="AJ24" i="3"/>
  <c r="AI28" i="3"/>
  <c r="AK26" i="3"/>
  <c r="AI23" i="3"/>
  <c r="AU23" i="3"/>
  <c r="AK22" i="3"/>
  <c r="AK23" i="3"/>
  <c r="AU21" i="3"/>
  <c r="AK27" i="3"/>
  <c r="AJ27" i="3"/>
  <c r="AU28" i="3"/>
  <c r="AU24" i="3"/>
  <c r="AU30" i="3"/>
  <c r="AU26" i="3"/>
  <c r="AU22" i="3"/>
  <c r="AU29" i="3"/>
  <c r="AU25" i="3"/>
  <c r="AK29" i="3"/>
  <c r="AK25" i="3"/>
  <c r="AK21" i="3"/>
  <c r="AI30" i="3"/>
  <c r="AJ29" i="3"/>
  <c r="AK28" i="3"/>
  <c r="AI26" i="3"/>
  <c r="AJ25" i="3"/>
  <c r="AK24" i="3"/>
  <c r="AI22" i="3"/>
  <c r="AJ21" i="3"/>
  <c r="AI29" i="3"/>
  <c r="AI25" i="3"/>
  <c r="AI21" i="3"/>
  <c r="H13" i="3"/>
  <c r="H14" i="3"/>
  <c r="H15" i="3"/>
  <c r="H16" i="3"/>
  <c r="H17" i="3"/>
  <c r="H18" i="3"/>
  <c r="H19" i="3"/>
  <c r="H20" i="3"/>
  <c r="H12" i="3"/>
  <c r="E37" i="3" l="1"/>
  <c r="E38" i="3" s="1"/>
  <c r="D32" i="3"/>
  <c r="F10" i="1" l="1"/>
  <c r="M11" i="3" s="1"/>
  <c r="AE12" i="3"/>
  <c r="AF12" i="3"/>
  <c r="AG12" i="3"/>
  <c r="AH12" i="3"/>
  <c r="AJ12" i="3"/>
  <c r="AI12" i="3" l="1"/>
  <c r="AK12" i="3"/>
  <c r="N10" i="3"/>
  <c r="M10" i="3"/>
  <c r="F26" i="1"/>
  <c r="F27" i="1"/>
  <c r="AD11" i="3" s="1"/>
  <c r="F28" i="1"/>
  <c r="F29" i="1"/>
  <c r="AC11" i="3" l="1"/>
  <c r="AC12" i="3" s="1"/>
  <c r="AC25" i="3"/>
  <c r="AC30" i="3"/>
  <c r="AD21" i="3"/>
  <c r="AD24" i="3"/>
  <c r="AD26" i="3"/>
  <c r="AD28" i="3"/>
  <c r="AD22" i="3"/>
  <c r="AD27" i="3"/>
  <c r="AD31" i="3"/>
  <c r="AD23" i="3"/>
  <c r="AD30" i="3"/>
  <c r="AD25" i="3"/>
  <c r="AD29" i="3"/>
  <c r="AA30" i="3"/>
  <c r="AA21" i="3"/>
  <c r="AA24" i="3"/>
  <c r="AA26" i="3"/>
  <c r="AA28" i="3"/>
  <c r="AA29" i="3"/>
  <c r="AA22" i="3"/>
  <c r="AA27" i="3"/>
  <c r="AA31" i="3"/>
  <c r="AA25" i="3"/>
  <c r="AB25" i="3"/>
  <c r="AB29" i="3"/>
  <c r="AB23" i="3"/>
  <c r="AB30" i="3"/>
  <c r="AB22" i="3"/>
  <c r="AB21" i="3"/>
  <c r="AB24" i="3"/>
  <c r="AB26" i="3"/>
  <c r="AB28" i="3"/>
  <c r="AB27" i="3"/>
  <c r="AB31" i="3"/>
  <c r="AC14" i="3"/>
  <c r="AD20" i="3"/>
  <c r="AD13" i="3"/>
  <c r="AD14" i="3"/>
  <c r="AD15" i="3"/>
  <c r="AD19" i="3"/>
  <c r="AD16" i="3"/>
  <c r="AD17" i="3"/>
  <c r="AD18" i="3"/>
  <c r="AD12" i="3"/>
  <c r="AB14" i="3"/>
  <c r="AB15" i="3"/>
  <c r="M13" i="3"/>
  <c r="AB13" i="3" s="1"/>
  <c r="M14" i="3"/>
  <c r="M15" i="3"/>
  <c r="M16" i="3"/>
  <c r="M17" i="3"/>
  <c r="M18" i="3"/>
  <c r="AB18" i="3" s="1"/>
  <c r="M19" i="3"/>
  <c r="AC19" i="3" s="1"/>
  <c r="M20" i="3"/>
  <c r="E32" i="3"/>
  <c r="F13" i="3"/>
  <c r="F14" i="3"/>
  <c r="F15" i="3"/>
  <c r="F16" i="3"/>
  <c r="F17" i="3"/>
  <c r="F18" i="3"/>
  <c r="F19" i="3"/>
  <c r="F20" i="3"/>
  <c r="F12" i="3"/>
  <c r="AB16" i="3" l="1"/>
  <c r="AC18" i="3"/>
  <c r="AC13" i="3"/>
  <c r="AC16" i="3"/>
  <c r="AC26" i="3"/>
  <c r="AC24" i="3"/>
  <c r="AC27" i="3"/>
  <c r="AC17" i="3"/>
  <c r="AC15" i="3"/>
  <c r="AC21" i="3"/>
  <c r="AC29" i="3"/>
  <c r="AC22" i="3"/>
  <c r="AC28" i="3"/>
  <c r="AC23" i="3"/>
  <c r="AC31" i="3"/>
  <c r="AU19" i="3"/>
  <c r="AU18" i="3"/>
  <c r="AU17" i="3"/>
  <c r="AB17" i="3"/>
  <c r="AB19" i="3"/>
  <c r="AU20" i="3"/>
  <c r="AB20" i="3"/>
  <c r="AC20" i="3"/>
  <c r="AI14" i="3"/>
  <c r="AJ14" i="3"/>
  <c r="AK14" i="3"/>
  <c r="AK13" i="3"/>
  <c r="AI13" i="3"/>
  <c r="AJ13" i="3"/>
  <c r="AK20" i="3"/>
  <c r="AJ20" i="3"/>
  <c r="AI20" i="3"/>
  <c r="AJ19" i="3"/>
  <c r="AK19" i="3"/>
  <c r="AI19" i="3"/>
  <c r="AI18" i="3"/>
  <c r="AK18" i="3"/>
  <c r="AJ18" i="3"/>
  <c r="AI17" i="3"/>
  <c r="AJ17" i="3"/>
  <c r="AK17" i="3"/>
  <c r="AK16" i="3"/>
  <c r="AI16" i="3"/>
  <c r="AJ16" i="3"/>
  <c r="AJ15" i="3"/>
  <c r="AI15" i="3"/>
  <c r="AK15" i="3"/>
  <c r="M32" i="3"/>
  <c r="I37" i="3" s="1"/>
  <c r="E39" i="3" s="1"/>
  <c r="AU16" i="3"/>
  <c r="AU13" i="3"/>
  <c r="AU15" i="3"/>
  <c r="AU12" i="3"/>
  <c r="AU14" i="3"/>
  <c r="F32" i="3"/>
  <c r="C9" i="4" s="1"/>
  <c r="AC32" i="3" l="1"/>
  <c r="C3" i="4"/>
  <c r="AB32" i="3"/>
  <c r="AD32" i="3"/>
  <c r="AU32" i="3"/>
  <c r="C5" i="4" s="1"/>
  <c r="AK32" i="3"/>
  <c r="AI32" i="3"/>
  <c r="F11" i="1" l="1"/>
  <c r="N11" i="3" s="1"/>
  <c r="N12" i="3" s="1"/>
  <c r="F12" i="1"/>
  <c r="F13" i="1"/>
  <c r="P11" i="3" s="1"/>
  <c r="F14" i="1"/>
  <c r="Q11" i="3" s="1"/>
  <c r="Q12" i="3" s="1"/>
  <c r="F15" i="1"/>
  <c r="R11" i="3" s="1"/>
  <c r="R12" i="3" s="1"/>
  <c r="F16" i="1"/>
  <c r="S11" i="3" s="1"/>
  <c r="S12" i="3" s="1"/>
  <c r="F17" i="1"/>
  <c r="T11" i="3" s="1"/>
  <c r="T12" i="3" s="1"/>
  <c r="P12" i="3" l="1"/>
  <c r="P23" i="3"/>
  <c r="P25" i="3"/>
  <c r="P26" i="3"/>
  <c r="P29" i="3"/>
  <c r="P30" i="3"/>
  <c r="P31" i="3"/>
  <c r="P24" i="3"/>
  <c r="P21" i="3"/>
  <c r="P27" i="3"/>
  <c r="P28" i="3"/>
  <c r="P22" i="3"/>
  <c r="U24" i="3"/>
  <c r="U28" i="3"/>
  <c r="U27" i="3"/>
  <c r="U26" i="3"/>
  <c r="U25" i="3"/>
  <c r="U31" i="3"/>
  <c r="U21" i="3"/>
  <c r="U29" i="3"/>
  <c r="U22" i="3"/>
  <c r="U23" i="3"/>
  <c r="U30" i="3"/>
  <c r="O11" i="3"/>
  <c r="F31" i="1"/>
  <c r="Z22" i="3"/>
  <c r="Z27" i="3"/>
  <c r="Z31" i="3"/>
  <c r="Z25" i="3"/>
  <c r="Z29" i="3"/>
  <c r="Z23" i="3"/>
  <c r="Z30" i="3"/>
  <c r="Z28" i="3"/>
  <c r="Z21" i="3"/>
  <c r="Z24" i="3"/>
  <c r="Z26" i="3"/>
  <c r="W26" i="3"/>
  <c r="W29" i="3"/>
  <c r="W30" i="3"/>
  <c r="W28" i="3"/>
  <c r="W24" i="3"/>
  <c r="W31" i="3"/>
  <c r="W21" i="3"/>
  <c r="W22" i="3"/>
  <c r="W23" i="3"/>
  <c r="W27" i="3"/>
  <c r="W25" i="3"/>
  <c r="T25" i="3"/>
  <c r="T26" i="3"/>
  <c r="T29" i="3"/>
  <c r="T31" i="3"/>
  <c r="T30" i="3"/>
  <c r="T22" i="3"/>
  <c r="T28" i="3"/>
  <c r="T21" i="3"/>
  <c r="T23" i="3"/>
  <c r="T27" i="3"/>
  <c r="T24" i="3"/>
  <c r="R25" i="3"/>
  <c r="R26" i="3"/>
  <c r="R29" i="3"/>
  <c r="R30" i="3"/>
  <c r="R22" i="3"/>
  <c r="R24" i="3"/>
  <c r="R28" i="3"/>
  <c r="R31" i="3"/>
  <c r="R27" i="3"/>
  <c r="R21" i="3"/>
  <c r="R23" i="3"/>
  <c r="V25" i="3"/>
  <c r="V31" i="3"/>
  <c r="V28" i="3"/>
  <c r="V27" i="3"/>
  <c r="V26" i="3"/>
  <c r="V23" i="3"/>
  <c r="V21" i="3"/>
  <c r="V30" i="3"/>
  <c r="V24" i="3"/>
  <c r="V22" i="3"/>
  <c r="V29" i="3"/>
  <c r="Y27" i="3"/>
  <c r="Y25" i="3"/>
  <c r="Y22" i="3"/>
  <c r="Y31" i="3"/>
  <c r="Y29" i="3"/>
  <c r="Y24" i="3"/>
  <c r="Y26" i="3"/>
  <c r="Y23" i="3"/>
  <c r="Y30" i="3"/>
  <c r="Y21" i="3"/>
  <c r="Y28" i="3"/>
  <c r="X31" i="3"/>
  <c r="X27" i="3"/>
  <c r="X21" i="3"/>
  <c r="X22" i="3"/>
  <c r="X26" i="3"/>
  <c r="X28" i="3"/>
  <c r="X30" i="3"/>
  <c r="X23" i="3"/>
  <c r="X24" i="3"/>
  <c r="X25" i="3"/>
  <c r="X29" i="3"/>
  <c r="Q23" i="3"/>
  <c r="Q30" i="3"/>
  <c r="Q21" i="3"/>
  <c r="Q29" i="3"/>
  <c r="Q27" i="3"/>
  <c r="Q26" i="3"/>
  <c r="Q24" i="3"/>
  <c r="Q25" i="3"/>
  <c r="Q31" i="3"/>
  <c r="Q22" i="3"/>
  <c r="Q28" i="3"/>
  <c r="S27" i="3"/>
  <c r="S22" i="3"/>
  <c r="S31" i="3"/>
  <c r="S28" i="3"/>
  <c r="S30" i="3"/>
  <c r="S23" i="3"/>
  <c r="S29" i="3"/>
  <c r="S24" i="3"/>
  <c r="S25" i="3"/>
  <c r="S26" i="3"/>
  <c r="S21" i="3"/>
  <c r="S16" i="3"/>
  <c r="S18" i="3"/>
  <c r="S15" i="3"/>
  <c r="S20" i="3"/>
  <c r="S13" i="3"/>
  <c r="S14" i="3"/>
  <c r="S19" i="3"/>
  <c r="S17" i="3"/>
  <c r="R18" i="3"/>
  <c r="R20" i="3"/>
  <c r="R15" i="3"/>
  <c r="R16" i="3"/>
  <c r="R14" i="3"/>
  <c r="R19" i="3"/>
  <c r="R13" i="3"/>
  <c r="R17" i="3"/>
  <c r="V13" i="3"/>
  <c r="V14" i="3"/>
  <c r="V15" i="3"/>
  <c r="V17" i="3"/>
  <c r="V16" i="3"/>
  <c r="V19" i="3"/>
  <c r="V18" i="3"/>
  <c r="V20" i="3"/>
  <c r="AA16" i="3"/>
  <c r="AA15" i="3"/>
  <c r="AA17" i="3"/>
  <c r="AA18" i="3"/>
  <c r="AA20" i="3"/>
  <c r="AA13" i="3"/>
  <c r="AA19" i="3"/>
  <c r="AA14" i="3"/>
  <c r="Y16" i="3"/>
  <c r="Y17" i="3"/>
  <c r="Y13" i="3"/>
  <c r="Y15" i="3"/>
  <c r="Y18" i="3"/>
  <c r="Y19" i="3"/>
  <c r="Y20" i="3"/>
  <c r="Y14" i="3"/>
  <c r="Q20" i="3"/>
  <c r="Q15" i="3"/>
  <c r="Q18" i="3"/>
  <c r="Q13" i="3"/>
  <c r="Q19" i="3"/>
  <c r="Q17" i="3"/>
  <c r="Q16" i="3"/>
  <c r="Q14" i="3"/>
  <c r="T18" i="3"/>
  <c r="T15" i="3"/>
  <c r="T20" i="3"/>
  <c r="T17" i="3"/>
  <c r="T16" i="3"/>
  <c r="T19" i="3"/>
  <c r="T13" i="3"/>
  <c r="T14" i="3"/>
  <c r="X16" i="3"/>
  <c r="X14" i="3"/>
  <c r="X15" i="3"/>
  <c r="X18" i="3"/>
  <c r="X17" i="3"/>
  <c r="X13" i="3"/>
  <c r="X19" i="3"/>
  <c r="X20" i="3"/>
  <c r="P14" i="3"/>
  <c r="P16" i="3"/>
  <c r="P18" i="3"/>
  <c r="P17" i="3"/>
  <c r="P19" i="3"/>
  <c r="P20" i="3"/>
  <c r="P15" i="3"/>
  <c r="P13" i="3"/>
  <c r="U13" i="3"/>
  <c r="U16" i="3"/>
  <c r="U14" i="3"/>
  <c r="U17" i="3"/>
  <c r="U19" i="3"/>
  <c r="U15" i="3"/>
  <c r="U18" i="3"/>
  <c r="U20" i="3"/>
  <c r="Z19" i="3"/>
  <c r="Z14" i="3"/>
  <c r="Z20" i="3"/>
  <c r="Z13" i="3"/>
  <c r="Z17" i="3"/>
  <c r="Z18" i="3"/>
  <c r="Z16" i="3"/>
  <c r="Z15" i="3"/>
  <c r="W15" i="3"/>
  <c r="W19" i="3"/>
  <c r="W17" i="3"/>
  <c r="W20" i="3"/>
  <c r="W13" i="3"/>
  <c r="W16" i="3"/>
  <c r="W14" i="3"/>
  <c r="W18" i="3"/>
  <c r="O21" i="3" l="1"/>
  <c r="O25" i="3"/>
  <c r="O22" i="3"/>
  <c r="O26" i="3"/>
  <c r="O24" i="3"/>
  <c r="O27" i="3"/>
  <c r="O23" i="3"/>
  <c r="O28" i="3"/>
  <c r="O30" i="3"/>
  <c r="O29" i="3"/>
  <c r="O31" i="3"/>
  <c r="O12" i="3"/>
  <c r="AL12" i="3" s="1"/>
  <c r="O16" i="3"/>
  <c r="O19" i="3"/>
  <c r="O18" i="3"/>
  <c r="O15" i="3"/>
  <c r="O17" i="3"/>
  <c r="O14" i="3"/>
  <c r="O13" i="3"/>
  <c r="O20" i="3"/>
  <c r="N23" i="3"/>
  <c r="AL23" i="3" s="1"/>
  <c r="N30" i="3"/>
  <c r="AL30" i="3" s="1"/>
  <c r="N27" i="3"/>
  <c r="AL27" i="3" s="1"/>
  <c r="N24" i="3"/>
  <c r="AL24" i="3" s="1"/>
  <c r="N31" i="3"/>
  <c r="N29" i="3"/>
  <c r="N26" i="3"/>
  <c r="AL26" i="3" s="1"/>
  <c r="N28" i="3"/>
  <c r="N25" i="3"/>
  <c r="AL25" i="3" s="1"/>
  <c r="N22" i="3"/>
  <c r="AL22" i="3" s="1"/>
  <c r="N21" i="3"/>
  <c r="AL21" i="3" s="1"/>
  <c r="AL11" i="3"/>
  <c r="W32" i="3"/>
  <c r="AA32" i="3"/>
  <c r="X32" i="3"/>
  <c r="N16" i="3"/>
  <c r="AL16" i="3" s="1"/>
  <c r="N18" i="3"/>
  <c r="AL18" i="3" s="1"/>
  <c r="N14" i="3"/>
  <c r="N13" i="3"/>
  <c r="N17" i="3"/>
  <c r="AL17" i="3" s="1"/>
  <c r="N19" i="3"/>
  <c r="AL19" i="3" s="1"/>
  <c r="N15" i="3"/>
  <c r="AL15" i="3" s="1"/>
  <c r="N20" i="3"/>
  <c r="AL20" i="3" s="1"/>
  <c r="Z32" i="3"/>
  <c r="T32" i="3"/>
  <c r="R32" i="3"/>
  <c r="S32" i="3"/>
  <c r="Q32" i="3"/>
  <c r="P32" i="3"/>
  <c r="V32" i="3"/>
  <c r="U32" i="3"/>
  <c r="Y32" i="3"/>
  <c r="AL28" i="3" l="1"/>
  <c r="AL14" i="3"/>
  <c r="AL31" i="3"/>
  <c r="O32" i="3"/>
  <c r="AL29" i="3"/>
  <c r="N32" i="3"/>
  <c r="AL13" i="3"/>
  <c r="AL32" i="3" l="1"/>
  <c r="C4" i="4" s="1"/>
  <c r="C6" i="4" s="1"/>
  <c r="C10" i="4" s="1"/>
  <c r="C11" i="4" s="1"/>
</calcChain>
</file>

<file path=xl/sharedStrings.xml><?xml version="1.0" encoding="utf-8"?>
<sst xmlns="http://schemas.openxmlformats.org/spreadsheetml/2006/main" count="141" uniqueCount="92">
  <si>
    <t>SPU</t>
    <phoneticPr fontId="3"/>
  </si>
  <si>
    <t>SPU</t>
  </si>
  <si>
    <t>楽天市場アプリ</t>
    <rPh sb="0" eb="2">
      <t>ラクテン</t>
    </rPh>
    <rPh sb="2" eb="4">
      <t>イチバ</t>
    </rPh>
    <phoneticPr fontId="1"/>
  </si>
  <si>
    <t>楽天証券</t>
    <rPh sb="0" eb="2">
      <t>ラクテン</t>
    </rPh>
    <rPh sb="2" eb="4">
      <t>ショウケン</t>
    </rPh>
    <phoneticPr fontId="1"/>
  </si>
  <si>
    <t>楽天モバイル</t>
    <rPh sb="0" eb="2">
      <t>ラクテン</t>
    </rPh>
    <phoneticPr fontId="1"/>
  </si>
  <si>
    <t>楽天トラベル</t>
    <rPh sb="0" eb="2">
      <t>ラクテン</t>
    </rPh>
    <phoneticPr fontId="1"/>
  </si>
  <si>
    <t>合計</t>
    <rPh sb="0" eb="2">
      <t>ゴウケイ</t>
    </rPh>
    <phoneticPr fontId="3"/>
  </si>
  <si>
    <t>倍率</t>
    <rPh sb="0" eb="2">
      <t>バイリツ</t>
    </rPh>
    <phoneticPr fontId="1"/>
  </si>
  <si>
    <t>○</t>
  </si>
  <si>
    <t>○</t>
    <phoneticPr fontId="3"/>
  </si>
  <si>
    <t>✕</t>
    <phoneticPr fontId="3"/>
  </si>
  <si>
    <t>楽天カード</t>
    <rPh sb="0" eb="2">
      <t>ラクテン</t>
    </rPh>
    <phoneticPr fontId="1"/>
  </si>
  <si>
    <t>楽天銀行+楽天カード</t>
    <rPh sb="0" eb="2">
      <t>ラクテン</t>
    </rPh>
    <rPh sb="2" eb="4">
      <t>ギンコウ</t>
    </rPh>
    <rPh sb="5" eb="7">
      <t>ラクテン</t>
    </rPh>
    <phoneticPr fontId="1"/>
  </si>
  <si>
    <t>楽天ブックス</t>
    <rPh sb="0" eb="2">
      <t>ラクテン</t>
    </rPh>
    <phoneticPr fontId="1"/>
  </si>
  <si>
    <t>対象</t>
    <rPh sb="0" eb="2">
      <t>タイショウ</t>
    </rPh>
    <phoneticPr fontId="1"/>
  </si>
  <si>
    <t>品名</t>
    <rPh sb="0" eb="2">
      <t>ヒンメイ</t>
    </rPh>
    <phoneticPr fontId="3"/>
  </si>
  <si>
    <t>利用ポイント</t>
    <rPh sb="0" eb="2">
      <t>リヨウ</t>
    </rPh>
    <phoneticPr fontId="3"/>
  </si>
  <si>
    <t>支払額</t>
    <rPh sb="0" eb="3">
      <t>シハライガク</t>
    </rPh>
    <phoneticPr fontId="3"/>
  </si>
  <si>
    <t>通常ポイント</t>
    <rPh sb="0" eb="2">
      <t>ツウジョウ</t>
    </rPh>
    <phoneticPr fontId="1"/>
  </si>
  <si>
    <t>SPU合計</t>
    <rPh sb="3" eb="5">
      <t>ゴウケイ</t>
    </rPh>
    <phoneticPr fontId="3"/>
  </si>
  <si>
    <t>P倍率</t>
    <rPh sb="1" eb="3">
      <t>バイリツ</t>
    </rPh>
    <phoneticPr fontId="3"/>
  </si>
  <si>
    <t>ポイント</t>
    <phoneticPr fontId="3"/>
  </si>
  <si>
    <t>①.SPU入力</t>
    <rPh sb="5" eb="7">
      <t>ニュウリョク</t>
    </rPh>
    <phoneticPr fontId="3"/>
  </si>
  <si>
    <t>③SPUポイント（自動計算）限定ポイントアップは倍率入力</t>
    <rPh sb="9" eb="13">
      <t>ジドウケイサン</t>
    </rPh>
    <rPh sb="14" eb="16">
      <t>ゲンテイ</t>
    </rPh>
    <rPh sb="24" eb="26">
      <t>バイリツ</t>
    </rPh>
    <rPh sb="26" eb="28">
      <t>ニュウリョク</t>
    </rPh>
    <phoneticPr fontId="3"/>
  </si>
  <si>
    <t>②購入品、金額入力</t>
    <rPh sb="1" eb="4">
      <t>コウニュウヒン</t>
    </rPh>
    <rPh sb="5" eb="7">
      <t>キンガク</t>
    </rPh>
    <rPh sb="7" eb="9">
      <t>ニュウリョク</t>
    </rPh>
    <phoneticPr fontId="3"/>
  </si>
  <si>
    <t>④店舗独自ポイントアップ入力</t>
    <rPh sb="1" eb="3">
      <t>テンポ</t>
    </rPh>
    <rPh sb="3" eb="5">
      <t>ドクジ</t>
    </rPh>
    <rPh sb="12" eb="14">
      <t>ニュウリョク</t>
    </rPh>
    <phoneticPr fontId="3"/>
  </si>
  <si>
    <t>適用→</t>
    <rPh sb="0" eb="2">
      <t>テキヨウ</t>
    </rPh>
    <phoneticPr fontId="3"/>
  </si>
  <si>
    <t>倍率→</t>
    <rPh sb="0" eb="2">
      <t>バイリツ</t>
    </rPh>
    <phoneticPr fontId="3"/>
  </si>
  <si>
    <t>購入ショップ数</t>
    <rPh sb="0" eb="2">
      <t>コウニュウ</t>
    </rPh>
    <rPh sb="6" eb="7">
      <t>スウ</t>
    </rPh>
    <phoneticPr fontId="3"/>
  </si>
  <si>
    <t>買い回りポイント</t>
    <rPh sb="0" eb="1">
      <t>カ</t>
    </rPh>
    <rPh sb="2" eb="3">
      <t>マワ</t>
    </rPh>
    <phoneticPr fontId="3"/>
  </si>
  <si>
    <t>①ショップ買い回りポイント</t>
    <rPh sb="5" eb="6">
      <t>カ</t>
    </rPh>
    <rPh sb="7" eb="8">
      <t>マワ</t>
    </rPh>
    <phoneticPr fontId="3"/>
  </si>
  <si>
    <t>②SPU合計</t>
    <rPh sb="4" eb="6">
      <t>ゴウケイ</t>
    </rPh>
    <phoneticPr fontId="3"/>
  </si>
  <si>
    <t>A.ショップ買い回りによるポイント</t>
    <rPh sb="6" eb="7">
      <t>カ</t>
    </rPh>
    <rPh sb="8" eb="9">
      <t>マワ</t>
    </rPh>
    <phoneticPr fontId="3"/>
  </si>
  <si>
    <t>③店舗独自ポイント</t>
    <rPh sb="1" eb="3">
      <t>テンポ</t>
    </rPh>
    <rPh sb="3" eb="5">
      <t>ドクジ</t>
    </rPh>
    <phoneticPr fontId="3"/>
  </si>
  <si>
    <t>合計ポイント</t>
    <rPh sb="0" eb="2">
      <t>ゴウケイ</t>
    </rPh>
    <phoneticPr fontId="3"/>
  </si>
  <si>
    <t>実質購入金額</t>
    <rPh sb="0" eb="2">
      <t>ジッシツ</t>
    </rPh>
    <rPh sb="2" eb="6">
      <t>コウニュウキンガク</t>
    </rPh>
    <phoneticPr fontId="3"/>
  </si>
  <si>
    <t>購入金額合計</t>
    <rPh sb="0" eb="4">
      <t>コウニュウキンガク</t>
    </rPh>
    <rPh sb="4" eb="6">
      <t>ゴウケイ</t>
    </rPh>
    <phoneticPr fontId="3"/>
  </si>
  <si>
    <t>楽天ひかり</t>
    <rPh sb="0" eb="2">
      <t>ラクテン</t>
    </rPh>
    <phoneticPr fontId="1"/>
  </si>
  <si>
    <t>楽天保険+楽天カード</t>
    <rPh sb="0" eb="2">
      <t>ラクテン</t>
    </rPh>
    <rPh sb="2" eb="4">
      <t>ホケン</t>
    </rPh>
    <rPh sb="5" eb="7">
      <t>ラクテン</t>
    </rPh>
    <phoneticPr fontId="1"/>
  </si>
  <si>
    <t>楽天Kobo</t>
    <rPh sb="0" eb="2">
      <t>ラクテン</t>
    </rPh>
    <phoneticPr fontId="1"/>
  </si>
  <si>
    <t>楽天Pasha</t>
    <rPh sb="0" eb="2">
      <t>ラクテン</t>
    </rPh>
    <phoneticPr fontId="1"/>
  </si>
  <si>
    <t>Rakuten Fashion</t>
    <phoneticPr fontId="3"/>
  </si>
  <si>
    <t>楽天ビューティ</t>
    <rPh sb="0" eb="2">
      <t>ラクテン</t>
    </rPh>
    <phoneticPr fontId="3"/>
  </si>
  <si>
    <t>モバイル</t>
    <phoneticPr fontId="1"/>
  </si>
  <si>
    <t>ひかり</t>
    <phoneticPr fontId="3"/>
  </si>
  <si>
    <t>カード</t>
    <phoneticPr fontId="1"/>
  </si>
  <si>
    <t>プレ・ゴールド</t>
    <phoneticPr fontId="1"/>
  </si>
  <si>
    <t>保険</t>
    <rPh sb="0" eb="2">
      <t>ホケン</t>
    </rPh>
    <phoneticPr fontId="1"/>
  </si>
  <si>
    <t>銀行</t>
    <rPh sb="0" eb="2">
      <t>ギンコウ</t>
    </rPh>
    <phoneticPr fontId="1"/>
  </si>
  <si>
    <t>証券</t>
    <rPh sb="0" eb="2">
      <t>ショウケン</t>
    </rPh>
    <phoneticPr fontId="3"/>
  </si>
  <si>
    <t>トラベル</t>
    <phoneticPr fontId="1"/>
  </si>
  <si>
    <t>市場アプリ</t>
    <rPh sb="0" eb="2">
      <t>イチバ</t>
    </rPh>
    <phoneticPr fontId="1"/>
  </si>
  <si>
    <t>ブックス</t>
    <phoneticPr fontId="1"/>
  </si>
  <si>
    <t>Kobo</t>
    <phoneticPr fontId="1"/>
  </si>
  <si>
    <t>Pasha</t>
    <phoneticPr fontId="3"/>
  </si>
  <si>
    <t>Fashion</t>
    <phoneticPr fontId="3"/>
  </si>
  <si>
    <t>ビューティ</t>
    <phoneticPr fontId="3"/>
  </si>
  <si>
    <t>5と0の日</t>
    <rPh sb="4" eb="5">
      <t>ヒ</t>
    </rPh>
    <phoneticPr fontId="3"/>
  </si>
  <si>
    <t>楽天勝利</t>
    <rPh sb="0" eb="2">
      <t>ラクテン</t>
    </rPh>
    <rPh sb="2" eb="4">
      <t>ショウリ</t>
    </rPh>
    <phoneticPr fontId="3"/>
  </si>
  <si>
    <t>カード利用額に対してポイント付与</t>
    <rPh sb="3" eb="5">
      <t>リヨウ</t>
    </rPh>
    <rPh sb="5" eb="6">
      <t>ガク</t>
    </rPh>
    <rPh sb="7" eb="8">
      <t>タイ</t>
    </rPh>
    <rPh sb="14" eb="16">
      <t>フヨ</t>
    </rPh>
    <phoneticPr fontId="3"/>
  </si>
  <si>
    <t>買い物金額に対してポイント付与</t>
    <rPh sb="0" eb="1">
      <t>カ</t>
    </rPh>
    <rPh sb="2" eb="3">
      <t>モノ</t>
    </rPh>
    <rPh sb="3" eb="5">
      <t>キンガク</t>
    </rPh>
    <rPh sb="6" eb="7">
      <t>タイ</t>
    </rPh>
    <rPh sb="13" eb="15">
      <t>フヨ</t>
    </rPh>
    <phoneticPr fontId="3"/>
  </si>
  <si>
    <t>アプリでの購入金額に対してポイント付与</t>
    <rPh sb="5" eb="7">
      <t>コウニュウ</t>
    </rPh>
    <rPh sb="7" eb="9">
      <t>キンガク</t>
    </rPh>
    <rPh sb="10" eb="11">
      <t>タイ</t>
    </rPh>
    <rPh sb="17" eb="19">
      <t>フヨ</t>
    </rPh>
    <phoneticPr fontId="3"/>
  </si>
  <si>
    <t>↑</t>
    <phoneticPr fontId="3"/>
  </si>
  <si>
    <t>楽天市場でのカード利用額</t>
    <rPh sb="0" eb="2">
      <t>ラクテン</t>
    </rPh>
    <rPh sb="2" eb="4">
      <t>イチバ</t>
    </rPh>
    <rPh sb="9" eb="11">
      <t>リヨウ</t>
    </rPh>
    <rPh sb="11" eb="12">
      <t>ガク</t>
    </rPh>
    <phoneticPr fontId="3"/>
  </si>
  <si>
    <t>楽天市場での買い物金額</t>
    <rPh sb="0" eb="2">
      <t>ラクテン</t>
    </rPh>
    <rPh sb="2" eb="4">
      <t>イチバ</t>
    </rPh>
    <rPh sb="6" eb="7">
      <t>カ</t>
    </rPh>
    <rPh sb="8" eb="9">
      <t>モノ</t>
    </rPh>
    <rPh sb="9" eb="11">
      <t>キンガク</t>
    </rPh>
    <phoneticPr fontId="3"/>
  </si>
  <si>
    <t>予約申し込み月の楽天市場でのお買い物金額</t>
    <rPh sb="0" eb="2">
      <t>ヨヤク</t>
    </rPh>
    <rPh sb="2" eb="3">
      <t>モウ</t>
    </rPh>
    <rPh sb="4" eb="5">
      <t>コ</t>
    </rPh>
    <rPh sb="6" eb="7">
      <t>ツキ</t>
    </rPh>
    <rPh sb="8" eb="10">
      <t>ラクテン</t>
    </rPh>
    <rPh sb="10" eb="12">
      <t>イチバ</t>
    </rPh>
    <rPh sb="15" eb="16">
      <t>カ</t>
    </rPh>
    <rPh sb="17" eb="18">
      <t>モノ</t>
    </rPh>
    <rPh sb="18" eb="20">
      <t>キンガク</t>
    </rPh>
    <phoneticPr fontId="3"/>
  </si>
  <si>
    <t>楽天市場アプリでのお買い物金額</t>
    <rPh sb="0" eb="2">
      <t>ラクテン</t>
    </rPh>
    <rPh sb="2" eb="4">
      <t>イチバ</t>
    </rPh>
    <rPh sb="10" eb="11">
      <t>カ</t>
    </rPh>
    <rPh sb="12" eb="13">
      <t>モノ</t>
    </rPh>
    <rPh sb="13" eb="15">
      <t>キンガク</t>
    </rPh>
    <phoneticPr fontId="3"/>
  </si>
  <si>
    <t>ポイント付与対象</t>
    <rPh sb="4" eb="6">
      <t>フヨ</t>
    </rPh>
    <rPh sb="6" eb="8">
      <t>タイショウ</t>
    </rPh>
    <phoneticPr fontId="3"/>
  </si>
  <si>
    <t>✕</t>
  </si>
  <si>
    <t>(例)楽天ブックス</t>
    <rPh sb="1" eb="2">
      <t>レイ</t>
    </rPh>
    <rPh sb="3" eb="5">
      <t>ラクテン</t>
    </rPh>
    <phoneticPr fontId="3"/>
  </si>
  <si>
    <t>(例)店舗a</t>
    <rPh sb="1" eb="2">
      <t>レイ</t>
    </rPh>
    <rPh sb="3" eb="5">
      <t>テンポ</t>
    </rPh>
    <phoneticPr fontId="3"/>
  </si>
  <si>
    <t>(例)店舗b</t>
    <rPh sb="1" eb="2">
      <t>レイ</t>
    </rPh>
    <rPh sb="3" eb="5">
      <t>テンポ</t>
    </rPh>
    <phoneticPr fontId="3"/>
  </si>
  <si>
    <t>(例)店舗c</t>
    <rPh sb="1" eb="2">
      <t>レイ</t>
    </rPh>
    <rPh sb="3" eb="5">
      <t>テンポ</t>
    </rPh>
    <phoneticPr fontId="3"/>
  </si>
  <si>
    <t>価格（税込）</t>
    <rPh sb="0" eb="2">
      <t>カカク</t>
    </rPh>
    <rPh sb="3" eb="5">
      <t>ゼイコ</t>
    </rPh>
    <phoneticPr fontId="3"/>
  </si>
  <si>
    <t>価格に対してポイント付与</t>
    <rPh sb="0" eb="2">
      <t>カカク</t>
    </rPh>
    <rPh sb="3" eb="4">
      <t>タイ</t>
    </rPh>
    <rPh sb="10" eb="12">
      <t>フヨ</t>
    </rPh>
    <phoneticPr fontId="3"/>
  </si>
  <si>
    <t>(例)店舗d</t>
    <rPh sb="1" eb="2">
      <t>レイ</t>
    </rPh>
    <rPh sb="3" eb="5">
      <t>テンポ</t>
    </rPh>
    <phoneticPr fontId="3"/>
  </si>
  <si>
    <t>(例)店舗e</t>
    <rPh sb="1" eb="2">
      <t>レイ</t>
    </rPh>
    <rPh sb="3" eb="5">
      <t>テンポ</t>
    </rPh>
    <phoneticPr fontId="3"/>
  </si>
  <si>
    <t>(例)店舗f</t>
    <rPh sb="1" eb="2">
      <t>レイ</t>
    </rPh>
    <rPh sb="3" eb="5">
      <t>テンポ</t>
    </rPh>
    <phoneticPr fontId="3"/>
  </si>
  <si>
    <t>(例)店舗g</t>
    <rPh sb="1" eb="2">
      <t>レイ</t>
    </rPh>
    <rPh sb="3" eb="5">
      <t>テンポ</t>
    </rPh>
    <phoneticPr fontId="3"/>
  </si>
  <si>
    <t>(例)店舗h</t>
    <rPh sb="1" eb="2">
      <t>レイ</t>
    </rPh>
    <rPh sb="3" eb="5">
      <t>テンポ</t>
    </rPh>
    <phoneticPr fontId="3"/>
  </si>
  <si>
    <t>(例)店舗i</t>
    <rPh sb="1" eb="2">
      <t>レイ</t>
    </rPh>
    <rPh sb="3" eb="5">
      <t>テンポ</t>
    </rPh>
    <phoneticPr fontId="3"/>
  </si>
  <si>
    <t>適用</t>
    <rPh sb="0" eb="2">
      <t>テキヨウ</t>
    </rPh>
    <phoneticPr fontId="3"/>
  </si>
  <si>
    <t>(例)店舗j</t>
    <rPh sb="1" eb="2">
      <t>レイ</t>
    </rPh>
    <rPh sb="3" eb="5">
      <t>テンポ</t>
    </rPh>
    <phoneticPr fontId="3"/>
  </si>
  <si>
    <t>(例)店舗k</t>
    <rPh sb="1" eb="2">
      <t>レイ</t>
    </rPh>
    <rPh sb="3" eb="5">
      <t>テンポ</t>
    </rPh>
    <phoneticPr fontId="3"/>
  </si>
  <si>
    <t>倍率</t>
    <rPh sb="0" eb="2">
      <t>バイリツ</t>
    </rPh>
    <phoneticPr fontId="3"/>
  </si>
  <si>
    <t>✕</t>
    <phoneticPr fontId="3"/>
  </si>
  <si>
    <t>倍率ｘ通常ポイント</t>
    <rPh sb="0" eb="2">
      <t>バイリツ</t>
    </rPh>
    <rPh sb="3" eb="5">
      <t>ツウジョウ</t>
    </rPh>
    <phoneticPr fontId="3"/>
  </si>
  <si>
    <t>楽天モバイルキャリア決済</t>
    <rPh sb="0" eb="2">
      <t>ラクテン</t>
    </rPh>
    <rPh sb="10" eb="12">
      <t>ケッサイ</t>
    </rPh>
    <phoneticPr fontId="3"/>
  </si>
  <si>
    <t>楽天プレミアムカード（ゴールド除く）</t>
    <rPh sb="0" eb="2">
      <t>ラクテン</t>
    </rPh>
    <rPh sb="15" eb="16">
      <t>ノゾ</t>
    </rPh>
    <phoneticPr fontId="1"/>
  </si>
  <si>
    <t>キャリア決済</t>
    <rPh sb="4" eb="6">
      <t>ケッサイ</t>
    </rPh>
    <phoneticPr fontId="3"/>
  </si>
  <si>
    <t>楽天ウォレット</t>
    <rPh sb="0" eb="2">
      <t>ラクテン</t>
    </rPh>
    <phoneticPr fontId="3"/>
  </si>
  <si>
    <t>ウォレット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</si>
</sst>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9" xfId="0" applyFont="1" applyFill="1" applyBorder="1">
      <alignment vertical="center"/>
    </xf>
    <xf numFmtId="176" fontId="2" fillId="5" borderId="12" xfId="0" applyNumberFormat="1" applyFont="1" applyFill="1" applyBorder="1">
      <alignment vertical="center"/>
    </xf>
    <xf numFmtId="0" fontId="2" fillId="6" borderId="9" xfId="0" applyFont="1" applyFill="1" applyBorder="1">
      <alignment vertical="center"/>
    </xf>
    <xf numFmtId="0" fontId="2" fillId="6" borderId="12" xfId="0" applyFont="1" applyFill="1" applyBorder="1">
      <alignment vertical="center"/>
    </xf>
    <xf numFmtId="176" fontId="2" fillId="6" borderId="12" xfId="0" applyNumberFormat="1" applyFont="1" applyFill="1" applyBorder="1">
      <alignment vertical="center"/>
    </xf>
    <xf numFmtId="176" fontId="6" fillId="6" borderId="10" xfId="0" applyNumberFormat="1" applyFont="1" applyFill="1" applyBorder="1">
      <alignment vertical="center"/>
    </xf>
    <xf numFmtId="176" fontId="6" fillId="5" borderId="1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2" borderId="13" xfId="0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5" borderId="21" xfId="0" applyNumberFormat="1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11" borderId="1" xfId="0" applyFont="1" applyFill="1" applyBorder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5" borderId="23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176" fontId="2" fillId="5" borderId="19" xfId="0" applyNumberFormat="1" applyFont="1" applyFill="1" applyBorder="1">
      <alignment vertical="center"/>
    </xf>
    <xf numFmtId="0" fontId="4" fillId="3" borderId="17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5" borderId="9" xfId="0" applyNumberFormat="1" applyFont="1" applyFill="1" applyBorder="1">
      <alignment vertical="center"/>
    </xf>
    <xf numFmtId="176" fontId="2" fillId="5" borderId="10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2" fillId="12" borderId="13" xfId="0" applyNumberFormat="1" applyFont="1" applyFill="1" applyBorder="1">
      <alignment vertical="center"/>
    </xf>
    <xf numFmtId="176" fontId="2" fillId="12" borderId="14" xfId="0" applyNumberFormat="1" applyFont="1" applyFill="1" applyBorder="1">
      <alignment vertical="center"/>
    </xf>
    <xf numFmtId="176" fontId="2" fillId="12" borderId="15" xfId="0" applyNumberFormat="1" applyFont="1" applyFill="1" applyBorder="1">
      <alignment vertical="center"/>
    </xf>
    <xf numFmtId="176" fontId="2" fillId="12" borderId="16" xfId="0" applyNumberFormat="1" applyFont="1" applyFill="1" applyBorder="1">
      <alignment vertical="center"/>
    </xf>
    <xf numFmtId="176" fontId="2" fillId="12" borderId="1" xfId="0" applyNumberFormat="1" applyFont="1" applyFill="1" applyBorder="1">
      <alignment vertical="center"/>
    </xf>
    <xf numFmtId="176" fontId="2" fillId="12" borderId="17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7" borderId="1" xfId="0" applyFont="1" applyFill="1" applyBorder="1">
      <alignment vertical="center"/>
    </xf>
    <xf numFmtId="176" fontId="9" fillId="0" borderId="1" xfId="0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9" fillId="10" borderId="1" xfId="0" applyFont="1" applyFill="1" applyBorder="1">
      <alignment vertical="center"/>
    </xf>
    <xf numFmtId="0" fontId="9" fillId="9" borderId="1" xfId="0" applyFont="1" applyFill="1" applyBorder="1">
      <alignment vertical="center"/>
    </xf>
    <xf numFmtId="177" fontId="9" fillId="0" borderId="1" xfId="0" applyNumberFormat="1" applyFont="1" applyBorder="1">
      <alignment vertical="center"/>
    </xf>
    <xf numFmtId="0" fontId="9" fillId="2" borderId="1" xfId="0" applyFont="1" applyFill="1" applyBorder="1">
      <alignment vertical="center"/>
    </xf>
    <xf numFmtId="176" fontId="6" fillId="5" borderId="1" xfId="0" applyNumberFormat="1" applyFont="1" applyFill="1" applyBorder="1">
      <alignment vertical="center"/>
    </xf>
    <xf numFmtId="177" fontId="8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2" fillId="1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vertical="center" shrinkToFit="1"/>
    </xf>
    <xf numFmtId="176" fontId="10" fillId="0" borderId="1" xfId="0" applyNumberFormat="1" applyFont="1" applyBorder="1">
      <alignment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uzu-cam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76200</xdr:rowOff>
    </xdr:from>
    <xdr:to>
      <xdr:col>6</xdr:col>
      <xdr:colOff>2933700</xdr:colOff>
      <xdr:row>5</xdr:row>
      <xdr:rowOff>112567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4406" y="76200"/>
          <a:ext cx="6295158" cy="119668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楽天スーパーセール、お買い物マラソン対応！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楽天ポイント計算用エクセル　</a:t>
          </a:r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Ver2.6</a:t>
          </a:r>
          <a:b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200" b="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</a:rPr>
            <a:t>店舗以上対応版</a:t>
          </a:r>
          <a:endParaRPr kumimoji="1" lang="en-US" altLang="ja-JP" sz="12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1019175</xdr:colOff>
      <xdr:row>2</xdr:row>
      <xdr:rowOff>190500</xdr:rowOff>
    </xdr:from>
    <xdr:to>
      <xdr:col>6</xdr:col>
      <xdr:colOff>2883476</xdr:colOff>
      <xdr:row>5</xdr:row>
      <xdr:rowOff>164522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057775" y="590550"/>
          <a:ext cx="1864301" cy="736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作成者：</a:t>
          </a:r>
          <a:r>
            <a:rPr kumimoji="1" lang="ja-JP" altLang="en-US" sz="900" u="sng">
              <a:latin typeface="Meiryo UI" panose="020B0604030504040204" pitchFamily="50" charset="-128"/>
              <a:ea typeface="Meiryo UI" panose="020B0604030504040204" pitchFamily="50" charset="-128"/>
            </a:rPr>
            <a:t>すずパパ</a:t>
          </a:r>
          <a:endParaRPr kumimoji="1" lang="en-US" altLang="ja-JP" sz="900" u="none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最終更新日：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609599</xdr:colOff>
      <xdr:row>32</xdr:row>
      <xdr:rowOff>76201</xdr:rowOff>
    </xdr:from>
    <xdr:to>
      <xdr:col>6</xdr:col>
      <xdr:colOff>1238250</xdr:colOff>
      <xdr:row>37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4949" y="5753101"/>
          <a:ext cx="3771901" cy="1095374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①対象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SPU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・黄色マスをセレクトするとプルダウンメニューが表示されます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〇と✖を選択します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352424</xdr:colOff>
      <xdr:row>25</xdr:row>
      <xdr:rowOff>95249</xdr:rowOff>
    </xdr:from>
    <xdr:to>
      <xdr:col>16</xdr:col>
      <xdr:colOff>419099</xdr:colOff>
      <xdr:row>33</xdr:row>
      <xdr:rowOff>76200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77174" y="5172074"/>
          <a:ext cx="6238875" cy="1581151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2021/4/1</a:t>
          </a:r>
          <a:r>
            <a:rPr kumimoji="1" lang="ja-JP" altLang="en-US" sz="1100"/>
            <a:t>変更内容</a:t>
          </a:r>
          <a:r>
            <a:rPr kumimoji="1" lang="ja-JP" altLang="en-US" sz="1100" b="1">
              <a:solidFill>
                <a:srgbClr val="FF0000"/>
              </a:solidFill>
            </a:rPr>
            <a:t>（エクセルに反映）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番</a:t>
          </a:r>
          <a:endParaRPr kumimoji="1" lang="en-US" altLang="ja-JP" sz="1100"/>
        </a:p>
        <a:p>
          <a:pPr algn="l"/>
          <a:r>
            <a:rPr kumimoji="1" lang="ja-JP" altLang="en-US" sz="1100"/>
            <a:t>・</a:t>
          </a:r>
          <a:r>
            <a:rPr kumimoji="1" lang="en-US" altLang="ja-JP" sz="1100"/>
            <a:t>SPU</a:t>
          </a:r>
          <a:r>
            <a:rPr kumimoji="1" lang="ja-JP" altLang="en-US" sz="1100"/>
            <a:t>最大が</a:t>
          </a:r>
          <a:r>
            <a:rPr kumimoji="1" lang="en-US" altLang="ja-JP" sz="1100"/>
            <a:t>16</a:t>
          </a:r>
          <a:r>
            <a:rPr kumimoji="1" lang="ja-JP" altLang="en-US" sz="1100"/>
            <a:t>倍⇒</a:t>
          </a:r>
          <a:r>
            <a:rPr kumimoji="1" lang="en-US" altLang="ja-JP" sz="1100">
              <a:solidFill>
                <a:srgbClr val="FF0000"/>
              </a:solidFill>
            </a:rPr>
            <a:t>15.5</a:t>
          </a:r>
          <a:r>
            <a:rPr kumimoji="1" lang="ja-JP" altLang="en-US" sz="1100">
              <a:solidFill>
                <a:srgbClr val="FF0000"/>
              </a:solidFill>
            </a:rPr>
            <a:t>倍に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/>
            <a:t>・楽天</a:t>
          </a:r>
          <a:r>
            <a:rPr kumimoji="1" lang="en-US" altLang="ja-JP" sz="1100"/>
            <a:t>TV</a:t>
          </a:r>
          <a:r>
            <a:rPr kumimoji="1" lang="ja-JP" altLang="en-US" sz="1100"/>
            <a:t>「</a:t>
          </a:r>
          <a:r>
            <a:rPr kumimoji="1" lang="en-US" altLang="ja-JP" sz="1100"/>
            <a:t>Rakuten </a:t>
          </a:r>
          <a:r>
            <a:rPr kumimoji="1" lang="ja-JP" altLang="en-US" sz="1100"/>
            <a:t>パ・リーグ </a:t>
          </a:r>
          <a:r>
            <a:rPr kumimoji="1" lang="en-US" altLang="ja-JP" sz="1100"/>
            <a:t>Special</a:t>
          </a:r>
          <a:r>
            <a:rPr kumimoji="1" lang="ja-JP" altLang="en-US" sz="1100"/>
            <a:t>」</a:t>
          </a:r>
          <a:r>
            <a:rPr kumimoji="1" lang="en-US" altLang="ja-JP" sz="1100"/>
            <a:t>+1</a:t>
          </a:r>
          <a:r>
            <a:rPr kumimoji="1" lang="ja-JP" altLang="en-US" sz="1100"/>
            <a:t>倍が</a:t>
          </a:r>
          <a:r>
            <a:rPr kumimoji="1" lang="en-US" altLang="ja-JP" sz="1100"/>
            <a:t>SPU</a:t>
          </a:r>
          <a:r>
            <a:rPr kumimoji="1" lang="ja-JP" altLang="en-US" sz="1100"/>
            <a:t>の対象外に</a:t>
          </a:r>
          <a:endParaRPr kumimoji="1" lang="en-US" altLang="ja-JP" sz="1100"/>
        </a:p>
        <a:p>
          <a:pPr algn="l"/>
          <a:r>
            <a:rPr kumimoji="1" lang="ja-JP" altLang="en-US" sz="1100"/>
            <a:t>・ゴールドカードが</a:t>
          </a:r>
          <a:r>
            <a:rPr kumimoji="1" lang="en-US" altLang="ja-JP" sz="1100"/>
            <a:t>+2</a:t>
          </a:r>
          <a:r>
            <a:rPr kumimoji="1" lang="ja-JP" altLang="en-US" sz="1100"/>
            <a:t>倍に変更。通常のカードと同じ扱いになる（月間上限</a:t>
          </a:r>
          <a:r>
            <a:rPr kumimoji="1" lang="en-US" altLang="ja-JP" sz="1100"/>
            <a:t>5000</a:t>
          </a:r>
          <a:r>
            <a:rPr kumimoji="1" lang="ja-JP" altLang="en-US" sz="1100"/>
            <a:t>ポイント）</a:t>
          </a:r>
          <a:endParaRPr kumimoji="1" lang="en-US" altLang="ja-JP" sz="1100"/>
        </a:p>
        <a:p>
          <a:pPr algn="l"/>
          <a:r>
            <a:rPr kumimoji="1" lang="ja-JP" altLang="en-US" sz="1100"/>
            <a:t>・プレミアムカードは</a:t>
          </a:r>
          <a:r>
            <a:rPr kumimoji="1" lang="en-US" altLang="ja-JP" sz="1100"/>
            <a:t>+4</a:t>
          </a:r>
          <a:r>
            <a:rPr kumimoji="1" lang="ja-JP" altLang="en-US" sz="1100"/>
            <a:t>倍（</a:t>
          </a:r>
          <a:r>
            <a:rPr kumimoji="1" lang="en-US" altLang="ja-JP" sz="1100"/>
            <a:t>2</a:t>
          </a:r>
          <a:r>
            <a:rPr kumimoji="1" lang="ja-JP" altLang="en-US" sz="1100"/>
            <a:t>倍</a:t>
          </a:r>
          <a:r>
            <a:rPr kumimoji="1" lang="en-US" altLang="ja-JP" sz="1100"/>
            <a:t>+2</a:t>
          </a:r>
          <a:r>
            <a:rPr kumimoji="1" lang="ja-JP" altLang="en-US" sz="1100"/>
            <a:t>倍）のまま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・楽天モバイルキャリア決済 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(Android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が対象に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361949</xdr:colOff>
      <xdr:row>18</xdr:row>
      <xdr:rowOff>9525</xdr:rowOff>
    </xdr:from>
    <xdr:to>
      <xdr:col>16</xdr:col>
      <xdr:colOff>428624</xdr:colOff>
      <xdr:row>21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10449" y="3686175"/>
          <a:ext cx="6238875" cy="6953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番：楽天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TV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が対象外となる</a:t>
          </a:r>
          <a:endParaRPr kumimoji="1" lang="ja-JP" altLang="en-US" sz="1100"/>
        </a:p>
      </xdr:txBody>
    </xdr:sp>
    <xdr:clientData/>
  </xdr:twoCellAnchor>
  <xdr:twoCellAnchor>
    <xdr:from>
      <xdr:col>2</xdr:col>
      <xdr:colOff>647700</xdr:colOff>
      <xdr:row>38</xdr:row>
      <xdr:rowOff>85725</xdr:rowOff>
    </xdr:from>
    <xdr:to>
      <xdr:col>6</xdr:col>
      <xdr:colOff>1152525</xdr:colOff>
      <xdr:row>41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543050" y="6962775"/>
          <a:ext cx="3648075" cy="5810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</a:t>
          </a:r>
          <a:r>
            <a:rPr kumimoji="1" lang="en-US" altLang="ja-JP" sz="1100"/>
            <a:t>SPU</a:t>
          </a:r>
          <a:r>
            <a:rPr kumimoji="1" lang="ja-JP" altLang="en-US" sz="1100"/>
            <a:t>には達成条件があります。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各条件については楽天サイトにてチェックしてください</a:t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7</xdr:col>
      <xdr:colOff>361950</xdr:colOff>
      <xdr:row>4</xdr:row>
      <xdr:rowOff>333375</xdr:rowOff>
    </xdr:from>
    <xdr:to>
      <xdr:col>16</xdr:col>
      <xdr:colOff>419100</xdr:colOff>
      <xdr:row>17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410450" y="1133475"/>
          <a:ext cx="6229350" cy="24860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2020/10/1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br>
            <a:rPr lang="en-US" altLang="ja-JP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変更前：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br>
            <a:rPr lang="ja-JP" altLang="en-US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変更後：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アプリ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商品を月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下記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パターンで対応ください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していた場合</a:t>
          </a:r>
        </a:p>
        <a:p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現状のまま使用可能です</a:t>
          </a:r>
          <a:endParaRPr kumimoji="1" lang="en-US" altLang="ja-JP" sz="1100"/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した場合</a:t>
          </a:r>
        </a:p>
        <a:p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アプリで購入したものには「楽天市場アプリで購入」の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倍が加算されません。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よって該当する商品の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：楽天市場アプリで購入」のポイント数を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にしてください（次ページ）。</a:t>
          </a:r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7</xdr:col>
      <xdr:colOff>361949</xdr:colOff>
      <xdr:row>21</xdr:row>
      <xdr:rowOff>152400</xdr:rowOff>
    </xdr:from>
    <xdr:to>
      <xdr:col>16</xdr:col>
      <xdr:colOff>428624</xdr:colOff>
      <xdr:row>25</xdr:row>
      <xdr:rowOff>47625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10449" y="4429125"/>
          <a:ext cx="6238875" cy="6953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2021/2/9</a:t>
          </a:r>
          <a:r>
            <a:rPr kumimoji="1" lang="ja-JP" altLang="en-US" sz="1100"/>
            <a:t>お買い物マラソンより変更</a:t>
          </a:r>
          <a:endParaRPr kumimoji="1" lang="en-US" altLang="ja-JP" sz="1100"/>
        </a:p>
        <a:p>
          <a:pPr algn="l"/>
          <a:r>
            <a:rPr kumimoji="1" lang="ja-JP" altLang="en-US" sz="1100"/>
            <a:t>買い回りポイント上限が</a:t>
          </a:r>
          <a:r>
            <a:rPr kumimoji="1" lang="en-US" altLang="ja-JP" sz="1100"/>
            <a:t>7,000</a:t>
          </a:r>
          <a:r>
            <a:rPr kumimoji="1" lang="ja-JP" altLang="en-US" sz="1100"/>
            <a:t>ポイントに変更</a:t>
          </a:r>
        </a:p>
      </xdr:txBody>
    </xdr:sp>
    <xdr:clientData/>
  </xdr:twoCellAnchor>
  <xdr:twoCellAnchor>
    <xdr:from>
      <xdr:col>7</xdr:col>
      <xdr:colOff>352424</xdr:colOff>
      <xdr:row>33</xdr:row>
      <xdr:rowOff>133350</xdr:rowOff>
    </xdr:from>
    <xdr:to>
      <xdr:col>16</xdr:col>
      <xdr:colOff>419099</xdr:colOff>
      <xdr:row>37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877174" y="6810375"/>
          <a:ext cx="6238875" cy="6953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2021/6/1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・楽天でんきが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の対象外に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352424</xdr:colOff>
      <xdr:row>37</xdr:row>
      <xdr:rowOff>85725</xdr:rowOff>
    </xdr:from>
    <xdr:to>
      <xdr:col>16</xdr:col>
      <xdr:colOff>419099</xdr:colOff>
      <xdr:row>46</xdr:row>
      <xdr:rowOff>171449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77174" y="7562850"/>
          <a:ext cx="6238875" cy="1885949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2021/8/1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ウォレット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の対象に</a:t>
          </a:r>
          <a:b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（当月、合計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30,000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円以上暗号資産現物を購入（ポイント交換含む）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楽天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Pasha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の条件変更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変更前：「トクダネ」で合計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ポイント以上獲得するとポイント＋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b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変更後：「トクダネ」で合計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ポイント以上獲得し、「きょうのレシートキャンペーン」にて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枚以上レシートが審査通過でポイント＋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 b="1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342900</xdr:colOff>
      <xdr:row>47</xdr:row>
      <xdr:rowOff>9525</xdr:rowOff>
    </xdr:from>
    <xdr:to>
      <xdr:col>16</xdr:col>
      <xdr:colOff>409575</xdr:colOff>
      <xdr:row>50</xdr:row>
      <xdr:rowOff>104775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867650" y="9486900"/>
          <a:ext cx="6238875" cy="695325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2021/11/1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ビューティ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SPU+1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倍から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+0.5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342900</xdr:colOff>
      <xdr:row>51</xdr:row>
      <xdr:rowOff>0</xdr:rowOff>
    </xdr:from>
    <xdr:to>
      <xdr:col>16</xdr:col>
      <xdr:colOff>409575</xdr:colOff>
      <xdr:row>58</xdr:row>
      <xdr:rowOff>142875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B1FDCAC-5F7C-4A83-AF8B-7C4C14ECDE92}"/>
            </a:ext>
          </a:extLst>
        </xdr:cNvPr>
        <xdr:cNvSpPr/>
      </xdr:nvSpPr>
      <xdr:spPr>
        <a:xfrm>
          <a:off x="7867650" y="10277475"/>
          <a:ext cx="6238875" cy="1543050"/>
        </a:xfrm>
        <a:prstGeom prst="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2022/4/1</a:t>
          </a:r>
          <a:r>
            <a:rPr kumimoji="1" lang="ja-JP" altLang="en-US" sz="1100"/>
            <a:t>変更内容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（エクセルに反映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予定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solidFill>
              <a:srgbClr val="FF0000"/>
            </a:solidFill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楽天ポイント付与ルール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付与対象金額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が、税込価格から税抜価格へと変更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・楽天カード通常分については決済額について付与されるので変更無し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・楽天の保険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楽天カードが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対象外に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・楽天証券の条件変更と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倍率が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endParaRPr kumimoji="1" lang="en-US" altLang="ja-JP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最大が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15.0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倍⇒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13.5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倍に</a:t>
          </a:r>
          <a:r>
            <a:rPr kumimoji="1" lang="ja-JP" alt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？（未確定）</a:t>
          </a:r>
          <a:endParaRPr lang="ja-JP" altLang="ja-JP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536862</xdr:colOff>
      <xdr:row>0</xdr:row>
      <xdr:rowOff>606136</xdr:rowOff>
    </xdr:from>
    <xdr:to>
      <xdr:col>38</xdr:col>
      <xdr:colOff>58982</xdr:colOff>
      <xdr:row>5</xdr:row>
      <xdr:rowOff>153266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6235794" y="606136"/>
          <a:ext cx="4310597" cy="1659948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③限定ポイントアップがあれば倍率を入力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例）「毎月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の付く日は楽天カードご利用でポイント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「ヴィッセル・楽天勝利で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倍」⇒１を入力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・いずれも通常ポイント分</a:t>
          </a:r>
          <a:r>
            <a:rPr kumimoji="1"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倍を引いた数を入力する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・各キャンペーンはエントリー必須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・対応しない日に購入したものについては該当セルに「</a:t>
          </a:r>
          <a:r>
            <a:rPr kumimoji="1" lang="en-US" altLang="ja-JP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43</xdr:col>
      <xdr:colOff>138546</xdr:colOff>
      <xdr:row>1</xdr:row>
      <xdr:rowOff>528204</xdr:rowOff>
    </xdr:from>
    <xdr:to>
      <xdr:col>47</xdr:col>
      <xdr:colOff>25978</xdr:colOff>
      <xdr:row>5</xdr:row>
      <xdr:rowOff>139564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963660" y="1272886"/>
          <a:ext cx="2606386" cy="979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④店舗独自ポイントアップ入力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〇倍の数字を入力</a:t>
          </a:r>
          <a:b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</a:b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９倍なら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17319</xdr:colOff>
      <xdr:row>0</xdr:row>
      <xdr:rowOff>723900</xdr:rowOff>
    </xdr:from>
    <xdr:to>
      <xdr:col>6</xdr:col>
      <xdr:colOff>0</xdr:colOff>
      <xdr:row>5</xdr:row>
      <xdr:rowOff>145675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88794" y="723900"/>
          <a:ext cx="4411806" cy="1536325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②購入品と金額を入力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・クーポン利用時はクーポン利用後の金額を入力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ポイントを利用しても金額の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1%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が付与されます</a:t>
          </a:r>
          <a:b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・税抜金額に対して通常ポイントが付与される店舗もあるが未対応</a:t>
          </a:r>
          <a:b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</a:br>
          <a:r>
            <a:rPr kumimoji="1" lang="ja-JP" altLang="en-US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その分誤差がでますが、気になる場合は右のポイント欄に手入力ください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167528</xdr:colOff>
      <xdr:row>39</xdr:row>
      <xdr:rowOff>89647</xdr:rowOff>
    </xdr:from>
    <xdr:to>
      <xdr:col>8</xdr:col>
      <xdr:colOff>161925</xdr:colOff>
      <xdr:row>47</xdr:row>
      <xdr:rowOff>67235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39003" y="9538447"/>
          <a:ext cx="4423522" cy="15777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購入ショップ数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自動入力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されます（最大</a:t>
          </a:r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買い回りポイントは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店舗購入した場合、通常ポイントの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倍になります。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通常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 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（購入ショップ数－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が貰える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千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　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(10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以上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合計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77,800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円で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ほぼ上限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店舗以上購入も可能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倍率は最大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6721</xdr:colOff>
      <xdr:row>1</xdr:row>
      <xdr:rowOff>142875</xdr:rowOff>
    </xdr:from>
    <xdr:to>
      <xdr:col>19</xdr:col>
      <xdr:colOff>561975</xdr:colOff>
      <xdr:row>5</xdr:row>
      <xdr:rowOff>134472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40846" y="885825"/>
          <a:ext cx="5355854" cy="1363197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SPU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（自動入力）</a:t>
          </a:r>
          <a:endParaRPr kumimoji="1" lang="en-US" altLang="ja-JP" sz="1200" b="1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・購入時のポイント詳細を確認し手入力も可能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価格に対してポイントが付与されるもの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カード利用額に対してポイントが付与されるもの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があります</a:t>
          </a:r>
          <a:br>
            <a:rPr kumimoji="1" lang="en-US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・切り上げ切り下げにより誤差が出ることがあります。手入力も可能です。</a:t>
          </a:r>
          <a:endParaRPr lang="ja-JP" altLang="ja-JP" sz="1100">
            <a:effectLst/>
          </a:endParaRPr>
        </a:p>
        <a:p>
          <a:pPr eaLnBrk="1" fontAlgn="auto" latinLnBrk="0" hangingPunct="1"/>
          <a:endParaRPr lang="ja-JP" altLang="ja-JP" sz="12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766151</xdr:colOff>
      <xdr:row>32</xdr:row>
      <xdr:rowOff>154910</xdr:rowOff>
    </xdr:from>
    <xdr:to>
      <xdr:col>12</xdr:col>
      <xdr:colOff>280039</xdr:colOff>
      <xdr:row>33</xdr:row>
      <xdr:rowOff>185515</xdr:rowOff>
    </xdr:to>
    <xdr:sp macro="" textlink="">
      <xdr:nvSpPr>
        <xdr:cNvPr id="3" name="下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2762746">
          <a:off x="5970380" y="7390331"/>
          <a:ext cx="240155" cy="1047413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818030</xdr:colOff>
      <xdr:row>36</xdr:row>
      <xdr:rowOff>60950</xdr:rowOff>
    </xdr:from>
    <xdr:to>
      <xdr:col>8</xdr:col>
      <xdr:colOff>87102</xdr:colOff>
      <xdr:row>36</xdr:row>
      <xdr:rowOff>295697</xdr:rowOff>
    </xdr:to>
    <xdr:sp macro="" textlink="">
      <xdr:nvSpPr>
        <xdr:cNvPr id="10" name="下矢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4779081">
          <a:off x="4183292" y="8039963"/>
          <a:ext cx="234747" cy="1174072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66672</xdr:colOff>
      <xdr:row>37</xdr:row>
      <xdr:rowOff>19050</xdr:rowOff>
    </xdr:from>
    <xdr:to>
      <xdr:col>8</xdr:col>
      <xdr:colOff>542924</xdr:colOff>
      <xdr:row>38</xdr:row>
      <xdr:rowOff>352425</xdr:rowOff>
    </xdr:to>
    <xdr:sp macro="" textlink="">
      <xdr:nvSpPr>
        <xdr:cNvPr id="4" name="曲折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3895722" y="8772525"/>
          <a:ext cx="1447802" cy="638175"/>
        </a:xfrm>
        <a:prstGeom prst="bentArrow">
          <a:avLst>
            <a:gd name="adj1" fmla="val 16045"/>
            <a:gd name="adj2" fmla="val 25000"/>
            <a:gd name="adj3" fmla="val 25000"/>
            <a:gd name="adj4" fmla="val 43750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685794</xdr:colOff>
      <xdr:row>38</xdr:row>
      <xdr:rowOff>219074</xdr:rowOff>
    </xdr:from>
    <xdr:to>
      <xdr:col>13</xdr:col>
      <xdr:colOff>209548</xdr:colOff>
      <xdr:row>42</xdr:row>
      <xdr:rowOff>95249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10800000" flipV="1">
          <a:off x="5486394" y="9277349"/>
          <a:ext cx="1743079" cy="866775"/>
        </a:xfrm>
        <a:prstGeom prst="wedgeRoundRectCallout">
          <a:avLst>
            <a:gd name="adj1" fmla="val 46668"/>
            <a:gd name="adj2" fmla="val -11399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最大</a:t>
          </a:r>
          <a:r>
            <a:rPr kumimoji="1" lang="en-US" altLang="ja-JP" sz="1100"/>
            <a:t>7</a:t>
          </a:r>
          <a:r>
            <a:rPr kumimoji="1" lang="ja-JP" altLang="en-US" sz="1100"/>
            <a:t>千ポイント。</a:t>
          </a:r>
          <a:br>
            <a:rPr kumimoji="1" lang="en-US" altLang="ja-JP" sz="1100"/>
          </a:br>
          <a:r>
            <a:rPr kumimoji="1" lang="ja-JP" altLang="en-US" sz="1100"/>
            <a:t>無駄になるポイント数がわかります。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G31"/>
  <sheetViews>
    <sheetView showGridLines="0" tabSelected="1" zoomScaleNormal="100" workbookViewId="0">
      <selection activeCell="G35" sqref="G35"/>
    </sheetView>
  </sheetViews>
  <sheetFormatPr defaultRowHeight="15.75" x14ac:dyDescent="0.15"/>
  <cols>
    <col min="1" max="1" width="7.75" style="1" customWidth="1"/>
    <col min="2" max="2" width="4" style="1" bestFit="1" customWidth="1"/>
    <col min="3" max="3" width="31" style="1" bestFit="1" customWidth="1"/>
    <col min="4" max="6" width="5.5" style="1" bestFit="1" customWidth="1"/>
    <col min="7" max="7" width="39.5" style="1" bestFit="1" customWidth="1"/>
    <col min="8" max="16384" width="9" style="1"/>
  </cols>
  <sheetData>
    <row r="5" spans="2:7" ht="28.5" customHeight="1" x14ac:dyDescent="0.15"/>
    <row r="6" spans="2:7" ht="16.5" customHeight="1" x14ac:dyDescent="0.15"/>
    <row r="7" spans="2:7" x14ac:dyDescent="0.15">
      <c r="B7" s="100" t="s">
        <v>22</v>
      </c>
      <c r="C7" s="100"/>
      <c r="D7" s="100"/>
      <c r="E7" s="100"/>
      <c r="F7" s="100"/>
    </row>
    <row r="8" spans="2:7" ht="7.5" customHeight="1" x14ac:dyDescent="0.15"/>
    <row r="9" spans="2:7" ht="16.5" thickBot="1" x14ac:dyDescent="0.2">
      <c r="B9" s="14"/>
      <c r="C9" s="3" t="s">
        <v>1</v>
      </c>
      <c r="D9" s="6" t="s">
        <v>7</v>
      </c>
      <c r="E9" s="9" t="s">
        <v>14</v>
      </c>
      <c r="F9" s="6" t="s">
        <v>81</v>
      </c>
      <c r="G9" s="6" t="s">
        <v>67</v>
      </c>
    </row>
    <row r="10" spans="2:7" x14ac:dyDescent="0.15">
      <c r="B10" s="2">
        <v>0</v>
      </c>
      <c r="C10" s="2" t="s">
        <v>18</v>
      </c>
      <c r="D10" s="7">
        <v>1</v>
      </c>
      <c r="E10" s="11" t="s">
        <v>8</v>
      </c>
      <c r="F10" s="8">
        <f>IF(E10="○",D10,0)</f>
        <v>1</v>
      </c>
      <c r="G10" s="2" t="s">
        <v>64</v>
      </c>
    </row>
    <row r="11" spans="2:7" x14ac:dyDescent="0.15">
      <c r="B11" s="2">
        <v>1</v>
      </c>
      <c r="C11" s="2" t="s">
        <v>4</v>
      </c>
      <c r="D11" s="7">
        <v>1</v>
      </c>
      <c r="E11" s="12" t="s">
        <v>8</v>
      </c>
      <c r="F11" s="8">
        <f t="shared" ref="F11:F30" si="0">IF(E11="○",D11,0)</f>
        <v>1</v>
      </c>
      <c r="G11" s="2" t="s">
        <v>64</v>
      </c>
    </row>
    <row r="12" spans="2:7" x14ac:dyDescent="0.15">
      <c r="B12" s="2">
        <v>2</v>
      </c>
      <c r="C12" s="2" t="s">
        <v>87</v>
      </c>
      <c r="D12" s="7">
        <v>0.5</v>
      </c>
      <c r="E12" s="12" t="s">
        <v>68</v>
      </c>
      <c r="F12" s="8">
        <f t="shared" si="0"/>
        <v>0</v>
      </c>
      <c r="G12" s="2" t="s">
        <v>64</v>
      </c>
    </row>
    <row r="13" spans="2:7" x14ac:dyDescent="0.15">
      <c r="B13" s="2">
        <v>3</v>
      </c>
      <c r="C13" s="2" t="s">
        <v>37</v>
      </c>
      <c r="D13" s="7">
        <v>1</v>
      </c>
      <c r="E13" s="12" t="s">
        <v>68</v>
      </c>
      <c r="F13" s="8">
        <f t="shared" si="0"/>
        <v>0</v>
      </c>
      <c r="G13" s="2" t="s">
        <v>64</v>
      </c>
    </row>
    <row r="14" spans="2:7" x14ac:dyDescent="0.15">
      <c r="B14" s="2">
        <v>4</v>
      </c>
      <c r="C14" s="2" t="s">
        <v>11</v>
      </c>
      <c r="D14" s="7">
        <v>2</v>
      </c>
      <c r="E14" s="12" t="s">
        <v>8</v>
      </c>
      <c r="F14" s="8">
        <f t="shared" si="0"/>
        <v>2</v>
      </c>
      <c r="G14" s="2" t="s">
        <v>63</v>
      </c>
    </row>
    <row r="15" spans="2:7" x14ac:dyDescent="0.15">
      <c r="B15" s="2">
        <v>5</v>
      </c>
      <c r="C15" s="2" t="s">
        <v>88</v>
      </c>
      <c r="D15" s="7">
        <v>2</v>
      </c>
      <c r="E15" s="12" t="s">
        <v>68</v>
      </c>
      <c r="F15" s="8">
        <f t="shared" si="0"/>
        <v>0</v>
      </c>
      <c r="G15" s="2" t="s">
        <v>63</v>
      </c>
    </row>
    <row r="16" spans="2:7" x14ac:dyDescent="0.15">
      <c r="B16" s="2">
        <v>6</v>
      </c>
      <c r="C16" s="2" t="s">
        <v>12</v>
      </c>
      <c r="D16" s="7">
        <v>1</v>
      </c>
      <c r="E16" s="12" t="s">
        <v>8</v>
      </c>
      <c r="F16" s="8">
        <f t="shared" si="0"/>
        <v>1</v>
      </c>
      <c r="G16" s="2" t="s">
        <v>63</v>
      </c>
    </row>
    <row r="17" spans="2:7" x14ac:dyDescent="0.15">
      <c r="B17" s="2">
        <v>7</v>
      </c>
      <c r="C17" s="2" t="s">
        <v>38</v>
      </c>
      <c r="D17" s="7">
        <v>1</v>
      </c>
      <c r="E17" s="12" t="s">
        <v>68</v>
      </c>
      <c r="F17" s="8">
        <f t="shared" si="0"/>
        <v>0</v>
      </c>
      <c r="G17" s="2" t="s">
        <v>63</v>
      </c>
    </row>
    <row r="18" spans="2:7" x14ac:dyDescent="0.15">
      <c r="B18" s="2">
        <v>8</v>
      </c>
      <c r="C18" s="2" t="s">
        <v>3</v>
      </c>
      <c r="D18" s="7">
        <v>1</v>
      </c>
      <c r="E18" s="12" t="s">
        <v>8</v>
      </c>
      <c r="F18" s="8">
        <f t="shared" ref="F18:F25" si="1">IF(E18="○",D18,0)</f>
        <v>1</v>
      </c>
      <c r="G18" s="2" t="s">
        <v>64</v>
      </c>
    </row>
    <row r="19" spans="2:7" x14ac:dyDescent="0.15">
      <c r="B19" s="2">
        <v>9</v>
      </c>
      <c r="C19" s="2" t="s">
        <v>5</v>
      </c>
      <c r="D19" s="7">
        <v>1</v>
      </c>
      <c r="E19" s="12" t="s">
        <v>68</v>
      </c>
      <c r="F19" s="8">
        <f t="shared" si="1"/>
        <v>0</v>
      </c>
      <c r="G19" s="2" t="s">
        <v>65</v>
      </c>
    </row>
    <row r="20" spans="2:7" x14ac:dyDescent="0.15">
      <c r="B20" s="2">
        <v>10</v>
      </c>
      <c r="C20" s="2" t="s">
        <v>2</v>
      </c>
      <c r="D20" s="7">
        <v>0.5</v>
      </c>
      <c r="E20" s="12" t="s">
        <v>8</v>
      </c>
      <c r="F20" s="8">
        <f t="shared" si="1"/>
        <v>0.5</v>
      </c>
      <c r="G20" s="2" t="s">
        <v>66</v>
      </c>
    </row>
    <row r="21" spans="2:7" x14ac:dyDescent="0.15">
      <c r="B21" s="2">
        <v>11</v>
      </c>
      <c r="C21" s="2" t="s">
        <v>13</v>
      </c>
      <c r="D21" s="7">
        <v>0.5</v>
      </c>
      <c r="E21" s="12" t="s">
        <v>8</v>
      </c>
      <c r="F21" s="8">
        <f t="shared" si="1"/>
        <v>0.5</v>
      </c>
      <c r="G21" s="2" t="s">
        <v>64</v>
      </c>
    </row>
    <row r="22" spans="2:7" x14ac:dyDescent="0.15">
      <c r="B22" s="2">
        <v>12</v>
      </c>
      <c r="C22" s="2" t="s">
        <v>39</v>
      </c>
      <c r="D22" s="7">
        <v>0.5</v>
      </c>
      <c r="E22" s="12" t="s">
        <v>68</v>
      </c>
      <c r="F22" s="8">
        <f t="shared" si="1"/>
        <v>0</v>
      </c>
      <c r="G22" s="2" t="s">
        <v>64</v>
      </c>
    </row>
    <row r="23" spans="2:7" x14ac:dyDescent="0.15">
      <c r="B23" s="2">
        <v>13</v>
      </c>
      <c r="C23" s="2" t="s">
        <v>40</v>
      </c>
      <c r="D23" s="7">
        <v>0.5</v>
      </c>
      <c r="E23" s="12" t="s">
        <v>68</v>
      </c>
      <c r="F23" s="8">
        <f t="shared" si="1"/>
        <v>0</v>
      </c>
      <c r="G23" s="2" t="s">
        <v>64</v>
      </c>
    </row>
    <row r="24" spans="2:7" x14ac:dyDescent="0.15">
      <c r="B24" s="2">
        <v>14</v>
      </c>
      <c r="C24" s="2" t="s">
        <v>41</v>
      </c>
      <c r="D24" s="7">
        <v>0.5</v>
      </c>
      <c r="E24" s="12" t="s">
        <v>68</v>
      </c>
      <c r="F24" s="8">
        <f t="shared" si="1"/>
        <v>0</v>
      </c>
      <c r="G24" s="2" t="s">
        <v>64</v>
      </c>
    </row>
    <row r="25" spans="2:7" x14ac:dyDescent="0.15">
      <c r="B25" s="2">
        <v>15</v>
      </c>
      <c r="C25" s="2" t="s">
        <v>42</v>
      </c>
      <c r="D25" s="7">
        <v>0.5</v>
      </c>
      <c r="E25" s="12" t="s">
        <v>8</v>
      </c>
      <c r="F25" s="8">
        <f t="shared" si="1"/>
        <v>0.5</v>
      </c>
      <c r="G25" s="2" t="s">
        <v>65</v>
      </c>
    </row>
    <row r="26" spans="2:7" x14ac:dyDescent="0.15">
      <c r="B26" s="2">
        <v>16</v>
      </c>
      <c r="C26" s="2" t="s">
        <v>90</v>
      </c>
      <c r="D26" s="7">
        <v>0.5</v>
      </c>
      <c r="E26" s="12" t="s">
        <v>68</v>
      </c>
      <c r="F26" s="8">
        <f t="shared" si="0"/>
        <v>0</v>
      </c>
      <c r="G26" s="2" t="s">
        <v>64</v>
      </c>
    </row>
    <row r="27" spans="2:7" x14ac:dyDescent="0.15">
      <c r="B27" s="2">
        <v>17</v>
      </c>
      <c r="C27" s="2"/>
      <c r="D27" s="7">
        <v>0</v>
      </c>
      <c r="E27" s="12" t="s">
        <v>68</v>
      </c>
      <c r="F27" s="8">
        <f t="shared" si="0"/>
        <v>0</v>
      </c>
      <c r="G27" s="2"/>
    </row>
    <row r="28" spans="2:7" x14ac:dyDescent="0.15">
      <c r="B28" s="2">
        <v>18</v>
      </c>
      <c r="C28" s="2"/>
      <c r="D28" s="7">
        <v>0</v>
      </c>
      <c r="E28" s="12" t="s">
        <v>68</v>
      </c>
      <c r="F28" s="8">
        <f t="shared" si="0"/>
        <v>0</v>
      </c>
      <c r="G28" s="2"/>
    </row>
    <row r="29" spans="2:7" x14ac:dyDescent="0.15">
      <c r="B29" s="2">
        <v>19</v>
      </c>
      <c r="C29" s="2"/>
      <c r="D29" s="7">
        <v>0</v>
      </c>
      <c r="E29" s="12" t="s">
        <v>68</v>
      </c>
      <c r="F29" s="8">
        <f t="shared" si="0"/>
        <v>0</v>
      </c>
      <c r="G29" s="2"/>
    </row>
    <row r="30" spans="2:7" x14ac:dyDescent="0.15">
      <c r="B30" s="2">
        <v>20</v>
      </c>
      <c r="C30" s="2"/>
      <c r="D30" s="7">
        <v>0</v>
      </c>
      <c r="E30" s="12" t="s">
        <v>68</v>
      </c>
      <c r="F30" s="8">
        <f t="shared" si="0"/>
        <v>0</v>
      </c>
      <c r="G30" s="2"/>
    </row>
    <row r="31" spans="2:7" x14ac:dyDescent="0.15">
      <c r="B31" s="2"/>
      <c r="C31" s="2" t="s">
        <v>6</v>
      </c>
      <c r="D31" s="2">
        <f>SUM(D10:D30)</f>
        <v>15</v>
      </c>
      <c r="E31" s="10"/>
      <c r="F31" s="2">
        <f>SUM(F10:F30)</f>
        <v>7.5</v>
      </c>
      <c r="G31" s="2"/>
    </row>
  </sheetData>
  <mergeCells count="1">
    <mergeCell ref="B7:F7"/>
  </mergeCells>
  <phoneticPr fontId="3"/>
  <conditionalFormatting sqref="F10:F31">
    <cfRule type="cellIs" dxfId="2" priority="1" operator="greaterThan">
      <formula>0</formula>
    </cfRule>
  </conditionalFormatting>
  <dataValidations count="1">
    <dataValidation type="list" allowBlank="1" showInputMessage="1" showErrorMessage="1" sqref="E10:E30" xr:uid="{00000000-0002-0000-0000-000000000000}">
      <formula1>SPU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39"/>
  <sheetViews>
    <sheetView showGridLines="0" topLeftCell="L5" zoomScaleNormal="100" workbookViewId="0">
      <selection activeCell="Z46" sqref="Z46"/>
    </sheetView>
  </sheetViews>
  <sheetFormatPr defaultRowHeight="15.75" x14ac:dyDescent="0.15"/>
  <cols>
    <col min="1" max="1" width="4.875" style="1" customWidth="1"/>
    <col min="2" max="2" width="5.5" style="1" bestFit="1" customWidth="1"/>
    <col min="3" max="3" width="14.375" style="1" customWidth="1"/>
    <col min="4" max="4" width="13.25" style="1" bestFit="1" customWidth="1"/>
    <col min="5" max="5" width="12.25" style="1" customWidth="1"/>
    <col min="6" max="6" width="12.75" style="1" customWidth="1"/>
    <col min="7" max="7" width="4.75" style="1" hidden="1" customWidth="1"/>
    <col min="8" max="8" width="6.875" style="1" hidden="1" customWidth="1"/>
    <col min="9" max="9" width="12.75" style="1" customWidth="1"/>
    <col min="10" max="10" width="6.375" style="1" hidden="1" customWidth="1"/>
    <col min="11" max="11" width="4.5" style="1" hidden="1" customWidth="1"/>
    <col min="12" max="12" width="7.375" style="1" bestFit="1" customWidth="1"/>
    <col min="13" max="22" width="9" style="1"/>
    <col min="23" max="23" width="9.5" style="1" bestFit="1" customWidth="1"/>
    <col min="24" max="30" width="9" style="1"/>
    <col min="31" max="34" width="0" style="1" hidden="1" customWidth="1"/>
    <col min="35" max="38" width="9" style="1"/>
    <col min="39" max="39" width="2.5" style="1" customWidth="1"/>
    <col min="40" max="42" width="0" style="1" hidden="1" customWidth="1"/>
    <col min="43" max="43" width="1.875" style="1" customWidth="1"/>
    <col min="44" max="44" width="2.625" style="1" customWidth="1"/>
    <col min="45" max="46" width="9" style="1"/>
    <col min="47" max="47" width="15.125" style="1" customWidth="1"/>
    <col min="48" max="16384" width="9" style="1"/>
  </cols>
  <sheetData>
    <row r="1" spans="2:47" ht="58.5" customHeight="1" x14ac:dyDescent="0.15"/>
    <row r="2" spans="2:47" ht="60.75" customHeight="1" x14ac:dyDescent="0.15">
      <c r="R2"/>
    </row>
    <row r="7" spans="2:47" x14ac:dyDescent="0.15">
      <c r="B7" s="101" t="s">
        <v>24</v>
      </c>
      <c r="C7" s="101"/>
      <c r="D7" s="101"/>
      <c r="E7" s="101"/>
      <c r="F7" s="101"/>
      <c r="L7" s="17"/>
      <c r="M7" s="17"/>
      <c r="N7" s="17"/>
      <c r="O7" s="17"/>
      <c r="P7" s="17"/>
      <c r="Q7" s="17"/>
      <c r="R7" s="17"/>
      <c r="S7" s="17"/>
      <c r="T7" s="40" t="s">
        <v>23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S7" s="35" t="s">
        <v>25</v>
      </c>
      <c r="AT7" s="35"/>
      <c r="AU7" s="35"/>
    </row>
    <row r="8" spans="2:47" ht="16.5" thickBot="1" x14ac:dyDescent="0.2">
      <c r="L8" s="2"/>
      <c r="M8" s="4">
        <v>0</v>
      </c>
      <c r="N8" s="4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4">
        <v>8</v>
      </c>
      <c r="V8" s="4">
        <v>9</v>
      </c>
      <c r="W8" s="4">
        <v>10</v>
      </c>
      <c r="X8" s="4">
        <v>11</v>
      </c>
      <c r="Y8" s="4">
        <v>12</v>
      </c>
      <c r="Z8" s="4">
        <v>13</v>
      </c>
      <c r="AA8" s="4">
        <v>14</v>
      </c>
      <c r="AB8" s="4">
        <v>15</v>
      </c>
      <c r="AC8" s="4">
        <v>16</v>
      </c>
      <c r="AD8" s="4">
        <v>17</v>
      </c>
      <c r="AE8" s="4">
        <v>17</v>
      </c>
      <c r="AF8" s="4">
        <v>18</v>
      </c>
      <c r="AG8" s="4">
        <v>19</v>
      </c>
      <c r="AH8" s="4">
        <v>20</v>
      </c>
      <c r="AI8" s="19"/>
      <c r="AJ8" s="19"/>
      <c r="AK8" s="19"/>
      <c r="AL8" s="4"/>
    </row>
    <row r="9" spans="2:47" ht="16.5" thickBot="1" x14ac:dyDescent="0.2">
      <c r="L9" s="3"/>
      <c r="M9" s="15" t="s">
        <v>18</v>
      </c>
      <c r="N9" s="15" t="s">
        <v>43</v>
      </c>
      <c r="O9" s="21" t="s">
        <v>89</v>
      </c>
      <c r="P9" s="21" t="s">
        <v>44</v>
      </c>
      <c r="Q9" s="98" t="s">
        <v>45</v>
      </c>
      <c r="R9" s="99" t="s">
        <v>46</v>
      </c>
      <c r="S9" s="62" t="s">
        <v>48</v>
      </c>
      <c r="T9" s="64" t="s">
        <v>47</v>
      </c>
      <c r="U9" s="15" t="s">
        <v>49</v>
      </c>
      <c r="V9" s="15" t="s">
        <v>50</v>
      </c>
      <c r="W9" s="15" t="s">
        <v>51</v>
      </c>
      <c r="X9" s="15" t="s">
        <v>52</v>
      </c>
      <c r="Y9" s="15" t="s">
        <v>53</v>
      </c>
      <c r="Z9" s="15" t="s">
        <v>54</v>
      </c>
      <c r="AA9" s="15" t="s">
        <v>55</v>
      </c>
      <c r="AB9" s="15" t="s">
        <v>56</v>
      </c>
      <c r="AC9" s="15" t="s">
        <v>91</v>
      </c>
      <c r="AD9" s="15"/>
      <c r="AE9" s="15"/>
      <c r="AF9" s="15"/>
      <c r="AG9" s="15"/>
      <c r="AH9" s="21"/>
      <c r="AI9" s="53" t="s">
        <v>57</v>
      </c>
      <c r="AJ9" s="54" t="s">
        <v>58</v>
      </c>
      <c r="AK9" s="52"/>
      <c r="AL9" s="22" t="s">
        <v>19</v>
      </c>
    </row>
    <row r="10" spans="2:47" ht="16.5" thickBot="1" x14ac:dyDescent="0.2">
      <c r="L10" s="56" t="s">
        <v>26</v>
      </c>
      <c r="M10" s="4" t="str">
        <f>①SPU!$E10</f>
        <v>○</v>
      </c>
      <c r="N10" s="4" t="str">
        <f>①SPU!$E11</f>
        <v>○</v>
      </c>
      <c r="O10" s="4" t="str">
        <f>①SPU!$E12</f>
        <v>✕</v>
      </c>
      <c r="P10" s="65" t="str">
        <f>①SPU!$E13</f>
        <v>✕</v>
      </c>
      <c r="Q10" s="61" t="str">
        <f>①SPU!$E14</f>
        <v>○</v>
      </c>
      <c r="R10" s="4" t="str">
        <f>①SPU!$E15</f>
        <v>✕</v>
      </c>
      <c r="S10" s="18" t="str">
        <f>①SPU!$E16</f>
        <v>○</v>
      </c>
      <c r="T10" s="65" t="str">
        <f>①SPU!$E17</f>
        <v>✕</v>
      </c>
      <c r="U10" s="4" t="str">
        <f>①SPU!$E18</f>
        <v>○</v>
      </c>
      <c r="V10" s="4" t="str">
        <f>①SPU!$E19</f>
        <v>✕</v>
      </c>
      <c r="W10" s="4" t="str">
        <f>①SPU!$E20</f>
        <v>○</v>
      </c>
      <c r="X10" s="4" t="str">
        <f>①SPU!$E21</f>
        <v>○</v>
      </c>
      <c r="Y10" s="4" t="str">
        <f>①SPU!$E22</f>
        <v>✕</v>
      </c>
      <c r="Z10" s="4" t="str">
        <f>①SPU!$E23</f>
        <v>✕</v>
      </c>
      <c r="AA10" s="4" t="str">
        <f>①SPU!$E24</f>
        <v>✕</v>
      </c>
      <c r="AB10" s="4" t="str">
        <f>①SPU!$E25</f>
        <v>○</v>
      </c>
      <c r="AC10" s="4" t="str">
        <f>①SPU!$E26</f>
        <v>✕</v>
      </c>
      <c r="AD10" s="4" t="str">
        <f>①SPU!$E27</f>
        <v>✕</v>
      </c>
      <c r="AE10" s="4"/>
      <c r="AF10" s="4"/>
      <c r="AG10" s="4"/>
      <c r="AH10" s="4"/>
      <c r="AI10" s="50"/>
      <c r="AJ10" s="23"/>
      <c r="AK10" s="23"/>
      <c r="AL10" s="4"/>
      <c r="AS10" s="16"/>
      <c r="AT10" s="16"/>
      <c r="AU10" s="16"/>
    </row>
    <row r="11" spans="2:47" ht="16.5" thickBot="1" x14ac:dyDescent="0.2">
      <c r="B11" s="2"/>
      <c r="C11" s="36" t="s">
        <v>15</v>
      </c>
      <c r="D11" s="9" t="s">
        <v>73</v>
      </c>
      <c r="E11" s="9" t="s">
        <v>16</v>
      </c>
      <c r="F11" s="6" t="s">
        <v>17</v>
      </c>
      <c r="G11" s="32"/>
      <c r="H11" s="79"/>
      <c r="I11" s="32"/>
      <c r="J11" s="32"/>
      <c r="L11" s="56" t="s">
        <v>27</v>
      </c>
      <c r="M11" s="57">
        <f>①SPU!$F10</f>
        <v>1</v>
      </c>
      <c r="N11" s="57">
        <f>①SPU!$F11</f>
        <v>1</v>
      </c>
      <c r="O11" s="57">
        <f>①SPU!$F12</f>
        <v>0</v>
      </c>
      <c r="P11" s="58">
        <f>①SPU!$F13</f>
        <v>0</v>
      </c>
      <c r="Q11" s="66">
        <f>①SPU!$F14</f>
        <v>2</v>
      </c>
      <c r="R11" s="57">
        <f>①SPU!$F15</f>
        <v>0</v>
      </c>
      <c r="S11" s="57">
        <f>①SPU!$F16</f>
        <v>1</v>
      </c>
      <c r="T11" s="67">
        <f>①SPU!$F17</f>
        <v>0</v>
      </c>
      <c r="U11" s="57">
        <f>①SPU!$F18</f>
        <v>1</v>
      </c>
      <c r="V11" s="57">
        <f>①SPU!$F19</f>
        <v>0</v>
      </c>
      <c r="W11" s="57">
        <f>①SPU!$F20</f>
        <v>0.5</v>
      </c>
      <c r="X11" s="57">
        <f>①SPU!$F21</f>
        <v>0.5</v>
      </c>
      <c r="Y11" s="57">
        <f>①SPU!$F22</f>
        <v>0</v>
      </c>
      <c r="Z11" s="57">
        <f>①SPU!$F23</f>
        <v>0</v>
      </c>
      <c r="AA11" s="57">
        <f>①SPU!$F24</f>
        <v>0</v>
      </c>
      <c r="AB11" s="57">
        <f>①SPU!$F25</f>
        <v>0.5</v>
      </c>
      <c r="AC11" s="57">
        <f>①SPU!$F26</f>
        <v>0</v>
      </c>
      <c r="AD11" s="57">
        <f>①SPU!$F27</f>
        <v>0</v>
      </c>
      <c r="AE11" s="4"/>
      <c r="AF11" s="4"/>
      <c r="AG11" s="4"/>
      <c r="AH11" s="18"/>
      <c r="AI11" s="72">
        <v>2</v>
      </c>
      <c r="AJ11" s="49">
        <v>0</v>
      </c>
      <c r="AK11" s="20">
        <v>0</v>
      </c>
      <c r="AL11" s="8">
        <f>SUM(M11:AD11)</f>
        <v>7.5</v>
      </c>
      <c r="AS11" s="3"/>
      <c r="AT11" s="36" t="s">
        <v>20</v>
      </c>
      <c r="AU11" s="3" t="s">
        <v>21</v>
      </c>
    </row>
    <row r="12" spans="2:47" x14ac:dyDescent="0.15">
      <c r="B12" s="7">
        <v>1</v>
      </c>
      <c r="C12" s="43" t="s">
        <v>69</v>
      </c>
      <c r="D12" s="44">
        <v>30000</v>
      </c>
      <c r="E12" s="45">
        <v>5000</v>
      </c>
      <c r="F12" s="42">
        <f t="shared" ref="F12:F20" si="0">D12-E12</f>
        <v>25000</v>
      </c>
      <c r="G12" s="33"/>
      <c r="H12" s="80" t="str">
        <f t="shared" ref="H12:H21" si="1">IF(D12=0,"×","〇")</f>
        <v>〇</v>
      </c>
      <c r="I12" s="33"/>
      <c r="J12" s="33"/>
      <c r="L12" s="2">
        <v>1</v>
      </c>
      <c r="M12" s="13">
        <f>ROUNDDOWN(D12*0.01,0)</f>
        <v>300</v>
      </c>
      <c r="N12" s="13">
        <f>IF(N$10="○",$M12*N$11,0)</f>
        <v>300</v>
      </c>
      <c r="O12" s="13">
        <f>IF(O$10="○",$M12*O$11,0)</f>
        <v>0</v>
      </c>
      <c r="P12" s="59">
        <f>IF(P$10="○",$M12*P$11,0)</f>
        <v>0</v>
      </c>
      <c r="Q12" s="68">
        <f>IF(Q$10="○",ROUNDDOWN($F12*0.01,0)*Q$11,0)</f>
        <v>500</v>
      </c>
      <c r="R12" s="13">
        <f>IF(R$10="○",ROUNDDOWN($F12*0.01,0)*R$11,0)</f>
        <v>0</v>
      </c>
      <c r="S12" s="13">
        <f>IF(S$10="○",ROUNDDOWN($F12*0.01,0)*S$11,0)</f>
        <v>250</v>
      </c>
      <c r="T12" s="69">
        <f>IF(T$10="○",ROUNDDOWN($F12*0.01,0)*T$11,0)</f>
        <v>0</v>
      </c>
      <c r="U12" s="42">
        <f t="shared" ref="U12:AA12" si="2">IF(U$10="○",$M12*U$11,0)</f>
        <v>300</v>
      </c>
      <c r="V12" s="13">
        <f t="shared" si="2"/>
        <v>0</v>
      </c>
      <c r="W12" s="13">
        <f t="shared" si="2"/>
        <v>150</v>
      </c>
      <c r="X12" s="13">
        <f t="shared" si="2"/>
        <v>150</v>
      </c>
      <c r="Y12" s="13">
        <f t="shared" si="2"/>
        <v>0</v>
      </c>
      <c r="Z12" s="13">
        <f t="shared" si="2"/>
        <v>0</v>
      </c>
      <c r="AA12" s="13">
        <f t="shared" si="2"/>
        <v>0</v>
      </c>
      <c r="AB12" s="13">
        <f t="shared" ref="AB12:AC12" si="3">IF(AB$10="○",$M12*AB$11,0)</f>
        <v>150</v>
      </c>
      <c r="AC12" s="13">
        <f t="shared" si="3"/>
        <v>0</v>
      </c>
      <c r="AD12" s="13">
        <f t="shared" ref="V12:AH31" si="4">IF(AD$10="○",$M12*AD$11,0)</f>
        <v>0</v>
      </c>
      <c r="AE12" s="13">
        <f t="shared" si="4"/>
        <v>0</v>
      </c>
      <c r="AF12" s="13">
        <f t="shared" si="4"/>
        <v>0</v>
      </c>
      <c r="AG12" s="13">
        <f t="shared" si="4"/>
        <v>0</v>
      </c>
      <c r="AH12" s="59">
        <f t="shared" si="4"/>
        <v>0</v>
      </c>
      <c r="AI12" s="73">
        <f>$M12*AI$11</f>
        <v>600</v>
      </c>
      <c r="AJ12" s="74">
        <f t="shared" ref="AJ12:AK31" si="5">$M12*AJ$11</f>
        <v>0</v>
      </c>
      <c r="AK12" s="75">
        <f t="shared" si="5"/>
        <v>0</v>
      </c>
      <c r="AL12" s="42">
        <f t="shared" ref="AL12:AL20" si="6">SUM(M12:AK12)</f>
        <v>2700</v>
      </c>
      <c r="AS12" s="7">
        <v>1</v>
      </c>
      <c r="AT12" s="38">
        <v>19</v>
      </c>
      <c r="AU12" s="42">
        <f t="shared" ref="AU12:AU16" si="7">AT12*M12</f>
        <v>5700</v>
      </c>
    </row>
    <row r="13" spans="2:47" x14ac:dyDescent="0.15">
      <c r="B13" s="7">
        <v>2</v>
      </c>
      <c r="C13" s="46" t="s">
        <v>70</v>
      </c>
      <c r="D13" s="41">
        <v>5000</v>
      </c>
      <c r="E13" s="47">
        <v>0</v>
      </c>
      <c r="F13" s="42">
        <f t="shared" si="0"/>
        <v>5000</v>
      </c>
      <c r="G13" s="33"/>
      <c r="H13" s="80" t="str">
        <f t="shared" si="1"/>
        <v>〇</v>
      </c>
      <c r="I13" s="33"/>
      <c r="J13" s="33"/>
      <c r="L13" s="2">
        <v>2</v>
      </c>
      <c r="M13" s="13">
        <f t="shared" ref="M13:M20" si="8">ROUNDDOWN(D13*0.01,0)</f>
        <v>50</v>
      </c>
      <c r="N13" s="13">
        <f>IF(N$10="○",$M13*N$11,0)</f>
        <v>50</v>
      </c>
      <c r="O13" s="13">
        <f t="shared" ref="O13:O31" si="9">IF(O$10="○",$M13*O$11,0)</f>
        <v>0</v>
      </c>
      <c r="P13" s="59">
        <f>IF(P$10="○",$M13*P$11,0)</f>
        <v>0</v>
      </c>
      <c r="Q13" s="68">
        <f t="shared" ref="Q13:Q31" si="10">IF(Q$10="○",ROUNDDOWN($F13*0.01,0)*Q$11,0)</f>
        <v>100</v>
      </c>
      <c r="R13" s="13">
        <f t="shared" ref="R13:T31" si="11">IF(R$10="○",ROUNDDOWN($F13*0.01,0)*R$11,0)</f>
        <v>0</v>
      </c>
      <c r="S13" s="13">
        <f t="shared" si="11"/>
        <v>50</v>
      </c>
      <c r="T13" s="69">
        <f t="shared" si="11"/>
        <v>0</v>
      </c>
      <c r="U13" s="42">
        <f t="shared" ref="U13:U31" si="12">IF(U$10="○",$M13*U$11,0)</f>
        <v>50</v>
      </c>
      <c r="V13" s="13">
        <f t="shared" si="4"/>
        <v>0</v>
      </c>
      <c r="W13" s="13">
        <f t="shared" si="4"/>
        <v>25</v>
      </c>
      <c r="X13" s="13">
        <f t="shared" si="4"/>
        <v>25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25</v>
      </c>
      <c r="AC13" s="13">
        <f t="shared" si="4"/>
        <v>0</v>
      </c>
      <c r="AD13" s="13">
        <f t="shared" si="4"/>
        <v>0</v>
      </c>
      <c r="AE13" s="13"/>
      <c r="AF13" s="13"/>
      <c r="AG13" s="13"/>
      <c r="AH13" s="59"/>
      <c r="AI13" s="76">
        <f t="shared" ref="AI13:AI31" si="13">$M13*AI$11</f>
        <v>100</v>
      </c>
      <c r="AJ13" s="77">
        <f t="shared" si="5"/>
        <v>0</v>
      </c>
      <c r="AK13" s="78">
        <f t="shared" si="5"/>
        <v>0</v>
      </c>
      <c r="AL13" s="42">
        <f t="shared" si="6"/>
        <v>475</v>
      </c>
      <c r="AS13" s="7">
        <v>2</v>
      </c>
      <c r="AT13" s="39">
        <v>9</v>
      </c>
      <c r="AU13" s="42">
        <f t="shared" si="7"/>
        <v>450</v>
      </c>
    </row>
    <row r="14" spans="2:47" x14ac:dyDescent="0.15">
      <c r="B14" s="7">
        <v>3</v>
      </c>
      <c r="C14" s="46" t="s">
        <v>71</v>
      </c>
      <c r="D14" s="41">
        <v>5000</v>
      </c>
      <c r="E14" s="47">
        <v>0</v>
      </c>
      <c r="F14" s="42">
        <f t="shared" si="0"/>
        <v>5000</v>
      </c>
      <c r="G14" s="33"/>
      <c r="H14" s="80" t="str">
        <f t="shared" si="1"/>
        <v>〇</v>
      </c>
      <c r="I14" s="33"/>
      <c r="J14" s="33"/>
      <c r="L14" s="2">
        <v>3</v>
      </c>
      <c r="M14" s="13">
        <f t="shared" si="8"/>
        <v>50</v>
      </c>
      <c r="N14" s="13">
        <f t="shared" ref="N14:P31" si="14">IF(N$10="○",$M14*N$11,0)</f>
        <v>50</v>
      </c>
      <c r="O14" s="13">
        <f t="shared" si="9"/>
        <v>0</v>
      </c>
      <c r="P14" s="59">
        <f t="shared" si="14"/>
        <v>0</v>
      </c>
      <c r="Q14" s="68">
        <f t="shared" si="10"/>
        <v>100</v>
      </c>
      <c r="R14" s="13">
        <f t="shared" si="11"/>
        <v>0</v>
      </c>
      <c r="S14" s="13">
        <f t="shared" si="11"/>
        <v>50</v>
      </c>
      <c r="T14" s="69">
        <f t="shared" si="11"/>
        <v>0</v>
      </c>
      <c r="U14" s="42">
        <f t="shared" si="12"/>
        <v>50</v>
      </c>
      <c r="V14" s="13">
        <f t="shared" si="4"/>
        <v>0</v>
      </c>
      <c r="W14" s="13">
        <f t="shared" si="4"/>
        <v>25</v>
      </c>
      <c r="X14" s="13">
        <f t="shared" si="4"/>
        <v>25</v>
      </c>
      <c r="Y14" s="13">
        <f t="shared" si="4"/>
        <v>0</v>
      </c>
      <c r="Z14" s="13">
        <f t="shared" si="4"/>
        <v>0</v>
      </c>
      <c r="AA14" s="13">
        <f t="shared" si="4"/>
        <v>0</v>
      </c>
      <c r="AB14" s="13">
        <f t="shared" si="4"/>
        <v>25</v>
      </c>
      <c r="AC14" s="13">
        <f t="shared" si="4"/>
        <v>0</v>
      </c>
      <c r="AD14" s="13">
        <f t="shared" si="4"/>
        <v>0</v>
      </c>
      <c r="AE14" s="13"/>
      <c r="AF14" s="13"/>
      <c r="AG14" s="13"/>
      <c r="AH14" s="59"/>
      <c r="AI14" s="76">
        <f t="shared" si="13"/>
        <v>100</v>
      </c>
      <c r="AJ14" s="77">
        <f t="shared" si="5"/>
        <v>0</v>
      </c>
      <c r="AK14" s="78">
        <f t="shared" si="5"/>
        <v>0</v>
      </c>
      <c r="AL14" s="42">
        <f t="shared" si="6"/>
        <v>475</v>
      </c>
      <c r="AS14" s="7">
        <v>3</v>
      </c>
      <c r="AT14" s="39">
        <v>0</v>
      </c>
      <c r="AU14" s="42">
        <f t="shared" si="7"/>
        <v>0</v>
      </c>
    </row>
    <row r="15" spans="2:47" x14ac:dyDescent="0.15">
      <c r="B15" s="7">
        <v>4</v>
      </c>
      <c r="C15" s="46" t="s">
        <v>72</v>
      </c>
      <c r="D15" s="41">
        <v>5000</v>
      </c>
      <c r="E15" s="47">
        <v>0</v>
      </c>
      <c r="F15" s="42">
        <f t="shared" si="0"/>
        <v>5000</v>
      </c>
      <c r="G15" s="33"/>
      <c r="H15" s="80" t="str">
        <f t="shared" si="1"/>
        <v>〇</v>
      </c>
      <c r="I15" s="33"/>
      <c r="J15" s="33"/>
      <c r="L15" s="2">
        <v>4</v>
      </c>
      <c r="M15" s="13">
        <f t="shared" si="8"/>
        <v>50</v>
      </c>
      <c r="N15" s="13">
        <f t="shared" si="14"/>
        <v>50</v>
      </c>
      <c r="O15" s="13">
        <f t="shared" si="9"/>
        <v>0</v>
      </c>
      <c r="P15" s="59">
        <f t="shared" si="14"/>
        <v>0</v>
      </c>
      <c r="Q15" s="68">
        <f t="shared" si="10"/>
        <v>100</v>
      </c>
      <c r="R15" s="13">
        <f t="shared" si="11"/>
        <v>0</v>
      </c>
      <c r="S15" s="13">
        <f t="shared" si="11"/>
        <v>50</v>
      </c>
      <c r="T15" s="69">
        <f t="shared" si="11"/>
        <v>0</v>
      </c>
      <c r="U15" s="42">
        <f t="shared" si="12"/>
        <v>50</v>
      </c>
      <c r="V15" s="13">
        <f t="shared" si="4"/>
        <v>0</v>
      </c>
      <c r="W15" s="13">
        <f t="shared" si="4"/>
        <v>25</v>
      </c>
      <c r="X15" s="13">
        <f t="shared" si="4"/>
        <v>25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13">
        <f t="shared" si="4"/>
        <v>25</v>
      </c>
      <c r="AC15" s="13">
        <f t="shared" si="4"/>
        <v>0</v>
      </c>
      <c r="AD15" s="13">
        <f t="shared" si="4"/>
        <v>0</v>
      </c>
      <c r="AE15" s="13"/>
      <c r="AF15" s="13"/>
      <c r="AG15" s="13"/>
      <c r="AH15" s="59"/>
      <c r="AI15" s="76">
        <f t="shared" si="13"/>
        <v>100</v>
      </c>
      <c r="AJ15" s="77">
        <f t="shared" si="5"/>
        <v>0</v>
      </c>
      <c r="AK15" s="78">
        <f t="shared" si="5"/>
        <v>0</v>
      </c>
      <c r="AL15" s="42">
        <f t="shared" si="6"/>
        <v>475</v>
      </c>
      <c r="AS15" s="7">
        <v>4</v>
      </c>
      <c r="AT15" s="39">
        <v>0</v>
      </c>
      <c r="AU15" s="42">
        <f t="shared" si="7"/>
        <v>0</v>
      </c>
    </row>
    <row r="16" spans="2:47" x14ac:dyDescent="0.15">
      <c r="B16" s="7">
        <v>5</v>
      </c>
      <c r="C16" s="46" t="s">
        <v>75</v>
      </c>
      <c r="D16" s="41">
        <v>5000</v>
      </c>
      <c r="E16" s="47">
        <v>0</v>
      </c>
      <c r="F16" s="42">
        <f t="shared" si="0"/>
        <v>5000</v>
      </c>
      <c r="G16" s="33"/>
      <c r="H16" s="80" t="str">
        <f t="shared" si="1"/>
        <v>〇</v>
      </c>
      <c r="I16" s="33"/>
      <c r="J16" s="33"/>
      <c r="L16" s="2">
        <v>5</v>
      </c>
      <c r="M16" s="13">
        <f t="shared" si="8"/>
        <v>50</v>
      </c>
      <c r="N16" s="13">
        <f t="shared" si="14"/>
        <v>50</v>
      </c>
      <c r="O16" s="13">
        <f t="shared" si="9"/>
        <v>0</v>
      </c>
      <c r="P16" s="59">
        <f t="shared" si="14"/>
        <v>0</v>
      </c>
      <c r="Q16" s="68">
        <f t="shared" si="10"/>
        <v>100</v>
      </c>
      <c r="R16" s="13">
        <f t="shared" si="11"/>
        <v>0</v>
      </c>
      <c r="S16" s="13">
        <f t="shared" si="11"/>
        <v>50</v>
      </c>
      <c r="T16" s="69">
        <f t="shared" si="11"/>
        <v>0</v>
      </c>
      <c r="U16" s="42">
        <f t="shared" si="12"/>
        <v>50</v>
      </c>
      <c r="V16" s="13">
        <f t="shared" si="4"/>
        <v>0</v>
      </c>
      <c r="W16" s="13">
        <f t="shared" si="4"/>
        <v>25</v>
      </c>
      <c r="X16" s="13">
        <f t="shared" si="4"/>
        <v>25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 t="shared" si="4"/>
        <v>25</v>
      </c>
      <c r="AC16" s="13">
        <f t="shared" si="4"/>
        <v>0</v>
      </c>
      <c r="AD16" s="13">
        <f t="shared" si="4"/>
        <v>0</v>
      </c>
      <c r="AE16" s="13"/>
      <c r="AF16" s="13"/>
      <c r="AG16" s="13"/>
      <c r="AH16" s="59"/>
      <c r="AI16" s="76">
        <f t="shared" si="13"/>
        <v>100</v>
      </c>
      <c r="AJ16" s="77">
        <f t="shared" si="5"/>
        <v>0</v>
      </c>
      <c r="AK16" s="78">
        <f t="shared" si="5"/>
        <v>0</v>
      </c>
      <c r="AL16" s="42">
        <f t="shared" si="6"/>
        <v>475</v>
      </c>
      <c r="AS16" s="7">
        <v>5</v>
      </c>
      <c r="AT16" s="39">
        <v>0</v>
      </c>
      <c r="AU16" s="42">
        <f t="shared" si="7"/>
        <v>0</v>
      </c>
    </row>
    <row r="17" spans="2:47" x14ac:dyDescent="0.15">
      <c r="B17" s="7">
        <v>6</v>
      </c>
      <c r="C17" s="46" t="s">
        <v>76</v>
      </c>
      <c r="D17" s="41">
        <v>5000</v>
      </c>
      <c r="E17" s="47">
        <v>0</v>
      </c>
      <c r="F17" s="42">
        <f t="shared" si="0"/>
        <v>5000</v>
      </c>
      <c r="G17" s="33"/>
      <c r="H17" s="80" t="str">
        <f t="shared" si="1"/>
        <v>〇</v>
      </c>
      <c r="I17" s="33"/>
      <c r="J17" s="33"/>
      <c r="L17" s="2">
        <v>6</v>
      </c>
      <c r="M17" s="13">
        <f t="shared" si="8"/>
        <v>50</v>
      </c>
      <c r="N17" s="13">
        <f t="shared" si="14"/>
        <v>50</v>
      </c>
      <c r="O17" s="13">
        <f t="shared" si="9"/>
        <v>0</v>
      </c>
      <c r="P17" s="59">
        <f t="shared" si="14"/>
        <v>0</v>
      </c>
      <c r="Q17" s="68">
        <f t="shared" si="10"/>
        <v>100</v>
      </c>
      <c r="R17" s="13">
        <f t="shared" si="11"/>
        <v>0</v>
      </c>
      <c r="S17" s="13">
        <f t="shared" si="11"/>
        <v>50</v>
      </c>
      <c r="T17" s="69">
        <f t="shared" si="11"/>
        <v>0</v>
      </c>
      <c r="U17" s="42">
        <f t="shared" si="12"/>
        <v>50</v>
      </c>
      <c r="V17" s="13">
        <f t="shared" si="4"/>
        <v>0</v>
      </c>
      <c r="W17" s="13">
        <f t="shared" si="4"/>
        <v>25</v>
      </c>
      <c r="X17" s="13">
        <f t="shared" si="4"/>
        <v>25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>
        <f t="shared" si="4"/>
        <v>25</v>
      </c>
      <c r="AC17" s="13">
        <f t="shared" si="4"/>
        <v>0</v>
      </c>
      <c r="AD17" s="13">
        <f t="shared" si="4"/>
        <v>0</v>
      </c>
      <c r="AE17" s="13"/>
      <c r="AF17" s="13"/>
      <c r="AG17" s="13"/>
      <c r="AH17" s="59"/>
      <c r="AI17" s="76">
        <f t="shared" si="13"/>
        <v>100</v>
      </c>
      <c r="AJ17" s="77">
        <f t="shared" si="5"/>
        <v>0</v>
      </c>
      <c r="AK17" s="78">
        <f t="shared" si="5"/>
        <v>0</v>
      </c>
      <c r="AL17" s="42">
        <f t="shared" si="6"/>
        <v>475</v>
      </c>
      <c r="AS17" s="7">
        <v>6</v>
      </c>
      <c r="AT17" s="39">
        <v>0</v>
      </c>
      <c r="AU17" s="42">
        <f t="shared" ref="AU17:AU31" si="15">AT17*M17</f>
        <v>0</v>
      </c>
    </row>
    <row r="18" spans="2:47" x14ac:dyDescent="0.15">
      <c r="B18" s="7">
        <v>7</v>
      </c>
      <c r="C18" s="46" t="s">
        <v>77</v>
      </c>
      <c r="D18" s="41">
        <v>5000</v>
      </c>
      <c r="E18" s="47">
        <v>0</v>
      </c>
      <c r="F18" s="42">
        <f t="shared" si="0"/>
        <v>5000</v>
      </c>
      <c r="G18" s="33"/>
      <c r="H18" s="80" t="str">
        <f t="shared" si="1"/>
        <v>〇</v>
      </c>
      <c r="I18" s="33"/>
      <c r="J18" s="33"/>
      <c r="L18" s="2">
        <v>7</v>
      </c>
      <c r="M18" s="13">
        <f t="shared" si="8"/>
        <v>50</v>
      </c>
      <c r="N18" s="13">
        <f t="shared" si="14"/>
        <v>50</v>
      </c>
      <c r="O18" s="13">
        <f t="shared" si="9"/>
        <v>0</v>
      </c>
      <c r="P18" s="59">
        <f t="shared" si="14"/>
        <v>0</v>
      </c>
      <c r="Q18" s="68">
        <f t="shared" si="10"/>
        <v>100</v>
      </c>
      <c r="R18" s="13">
        <f t="shared" si="11"/>
        <v>0</v>
      </c>
      <c r="S18" s="13">
        <f t="shared" si="11"/>
        <v>50</v>
      </c>
      <c r="T18" s="69">
        <f t="shared" si="11"/>
        <v>0</v>
      </c>
      <c r="U18" s="42">
        <f t="shared" si="12"/>
        <v>50</v>
      </c>
      <c r="V18" s="13">
        <f t="shared" si="4"/>
        <v>0</v>
      </c>
      <c r="W18" s="13">
        <f t="shared" si="4"/>
        <v>25</v>
      </c>
      <c r="X18" s="13">
        <f t="shared" si="4"/>
        <v>25</v>
      </c>
      <c r="Y18" s="13">
        <f t="shared" si="4"/>
        <v>0</v>
      </c>
      <c r="Z18" s="13">
        <f t="shared" si="4"/>
        <v>0</v>
      </c>
      <c r="AA18" s="13">
        <f t="shared" si="4"/>
        <v>0</v>
      </c>
      <c r="AB18" s="13">
        <f t="shared" si="4"/>
        <v>25</v>
      </c>
      <c r="AC18" s="13">
        <f t="shared" si="4"/>
        <v>0</v>
      </c>
      <c r="AD18" s="13">
        <f t="shared" si="4"/>
        <v>0</v>
      </c>
      <c r="AE18" s="13"/>
      <c r="AF18" s="13"/>
      <c r="AG18" s="13"/>
      <c r="AH18" s="59"/>
      <c r="AI18" s="76">
        <f t="shared" si="13"/>
        <v>100</v>
      </c>
      <c r="AJ18" s="77">
        <f t="shared" si="5"/>
        <v>0</v>
      </c>
      <c r="AK18" s="78">
        <f t="shared" si="5"/>
        <v>0</v>
      </c>
      <c r="AL18" s="42">
        <f t="shared" si="6"/>
        <v>475</v>
      </c>
      <c r="AS18" s="7">
        <v>7</v>
      </c>
      <c r="AT18" s="39">
        <v>0</v>
      </c>
      <c r="AU18" s="42">
        <f t="shared" si="15"/>
        <v>0</v>
      </c>
    </row>
    <row r="19" spans="2:47" x14ac:dyDescent="0.15">
      <c r="B19" s="7">
        <v>8</v>
      </c>
      <c r="C19" s="46" t="s">
        <v>78</v>
      </c>
      <c r="D19" s="41">
        <v>5000</v>
      </c>
      <c r="E19" s="47">
        <v>0</v>
      </c>
      <c r="F19" s="42">
        <f t="shared" si="0"/>
        <v>5000</v>
      </c>
      <c r="G19" s="33"/>
      <c r="H19" s="80" t="str">
        <f t="shared" si="1"/>
        <v>〇</v>
      </c>
      <c r="I19" s="33"/>
      <c r="J19" s="33"/>
      <c r="L19" s="2">
        <v>8</v>
      </c>
      <c r="M19" s="13">
        <f t="shared" si="8"/>
        <v>50</v>
      </c>
      <c r="N19" s="13">
        <f t="shared" si="14"/>
        <v>50</v>
      </c>
      <c r="O19" s="13">
        <f t="shared" si="9"/>
        <v>0</v>
      </c>
      <c r="P19" s="59">
        <f t="shared" si="14"/>
        <v>0</v>
      </c>
      <c r="Q19" s="68">
        <f t="shared" si="10"/>
        <v>100</v>
      </c>
      <c r="R19" s="13">
        <f t="shared" si="11"/>
        <v>0</v>
      </c>
      <c r="S19" s="13">
        <f t="shared" si="11"/>
        <v>50</v>
      </c>
      <c r="T19" s="69">
        <f t="shared" si="11"/>
        <v>0</v>
      </c>
      <c r="U19" s="42">
        <f t="shared" si="12"/>
        <v>50</v>
      </c>
      <c r="V19" s="13">
        <f t="shared" si="4"/>
        <v>0</v>
      </c>
      <c r="W19" s="13">
        <f t="shared" si="4"/>
        <v>25</v>
      </c>
      <c r="X19" s="13">
        <f t="shared" si="4"/>
        <v>25</v>
      </c>
      <c r="Y19" s="13">
        <f t="shared" si="4"/>
        <v>0</v>
      </c>
      <c r="Z19" s="13">
        <f t="shared" si="4"/>
        <v>0</v>
      </c>
      <c r="AA19" s="13">
        <f t="shared" si="4"/>
        <v>0</v>
      </c>
      <c r="AB19" s="13">
        <f t="shared" si="4"/>
        <v>25</v>
      </c>
      <c r="AC19" s="13">
        <f t="shared" si="4"/>
        <v>0</v>
      </c>
      <c r="AD19" s="13">
        <f t="shared" si="4"/>
        <v>0</v>
      </c>
      <c r="AE19" s="13"/>
      <c r="AF19" s="13"/>
      <c r="AG19" s="13"/>
      <c r="AH19" s="59"/>
      <c r="AI19" s="76">
        <f t="shared" si="13"/>
        <v>100</v>
      </c>
      <c r="AJ19" s="77">
        <f t="shared" si="5"/>
        <v>0</v>
      </c>
      <c r="AK19" s="78">
        <f t="shared" si="5"/>
        <v>0</v>
      </c>
      <c r="AL19" s="42">
        <f t="shared" si="6"/>
        <v>475</v>
      </c>
      <c r="AS19" s="7">
        <v>8</v>
      </c>
      <c r="AT19" s="39">
        <v>0</v>
      </c>
      <c r="AU19" s="42">
        <f t="shared" si="15"/>
        <v>0</v>
      </c>
    </row>
    <row r="20" spans="2:47" x14ac:dyDescent="0.15">
      <c r="B20" s="7">
        <v>9</v>
      </c>
      <c r="C20" s="46" t="s">
        <v>79</v>
      </c>
      <c r="D20" s="41">
        <v>5000</v>
      </c>
      <c r="E20" s="47">
        <v>0</v>
      </c>
      <c r="F20" s="42">
        <f t="shared" si="0"/>
        <v>5000</v>
      </c>
      <c r="G20" s="33"/>
      <c r="H20" s="80" t="str">
        <f t="shared" si="1"/>
        <v>〇</v>
      </c>
      <c r="I20" s="33"/>
      <c r="J20" s="33"/>
      <c r="L20" s="2">
        <v>9</v>
      </c>
      <c r="M20" s="13">
        <f t="shared" si="8"/>
        <v>50</v>
      </c>
      <c r="N20" s="13">
        <f t="shared" si="14"/>
        <v>50</v>
      </c>
      <c r="O20" s="13">
        <f t="shared" si="9"/>
        <v>0</v>
      </c>
      <c r="P20" s="59">
        <f t="shared" si="14"/>
        <v>0</v>
      </c>
      <c r="Q20" s="68">
        <f t="shared" si="10"/>
        <v>100</v>
      </c>
      <c r="R20" s="13">
        <f t="shared" si="11"/>
        <v>0</v>
      </c>
      <c r="S20" s="13">
        <f t="shared" si="11"/>
        <v>50</v>
      </c>
      <c r="T20" s="69">
        <f t="shared" si="11"/>
        <v>0</v>
      </c>
      <c r="U20" s="42">
        <f t="shared" si="12"/>
        <v>50</v>
      </c>
      <c r="V20" s="13">
        <f t="shared" si="4"/>
        <v>0</v>
      </c>
      <c r="W20" s="13">
        <f t="shared" si="4"/>
        <v>25</v>
      </c>
      <c r="X20" s="13">
        <f t="shared" si="4"/>
        <v>25</v>
      </c>
      <c r="Y20" s="13">
        <f t="shared" si="4"/>
        <v>0</v>
      </c>
      <c r="Z20" s="13">
        <f t="shared" si="4"/>
        <v>0</v>
      </c>
      <c r="AA20" s="13">
        <f t="shared" si="4"/>
        <v>0</v>
      </c>
      <c r="AB20" s="13">
        <f t="shared" si="4"/>
        <v>25</v>
      </c>
      <c r="AC20" s="13">
        <f t="shared" si="4"/>
        <v>0</v>
      </c>
      <c r="AD20" s="13">
        <f t="shared" si="4"/>
        <v>0</v>
      </c>
      <c r="AE20" s="13"/>
      <c r="AF20" s="13"/>
      <c r="AG20" s="13"/>
      <c r="AH20" s="59"/>
      <c r="AI20" s="76">
        <f t="shared" si="13"/>
        <v>100</v>
      </c>
      <c r="AJ20" s="77">
        <f t="shared" si="5"/>
        <v>0</v>
      </c>
      <c r="AK20" s="78">
        <f t="shared" si="5"/>
        <v>0</v>
      </c>
      <c r="AL20" s="42">
        <f t="shared" si="6"/>
        <v>475</v>
      </c>
      <c r="AS20" s="7">
        <v>9</v>
      </c>
      <c r="AT20" s="39">
        <v>0</v>
      </c>
      <c r="AU20" s="42">
        <f t="shared" si="15"/>
        <v>0</v>
      </c>
    </row>
    <row r="21" spans="2:47" x14ac:dyDescent="0.15">
      <c r="B21" s="7">
        <v>10</v>
      </c>
      <c r="C21" s="46" t="s">
        <v>80</v>
      </c>
      <c r="D21" s="41">
        <v>5000</v>
      </c>
      <c r="E21" s="47">
        <v>0</v>
      </c>
      <c r="F21" s="42">
        <f t="shared" ref="F21:F24" si="16">D21-E21</f>
        <v>5000</v>
      </c>
      <c r="G21" s="33"/>
      <c r="H21" s="80" t="str">
        <f t="shared" si="1"/>
        <v>〇</v>
      </c>
      <c r="I21" s="33"/>
      <c r="J21" s="33"/>
      <c r="L21" s="2">
        <v>10</v>
      </c>
      <c r="M21" s="13">
        <f t="shared" ref="M21:M31" si="17">ROUNDDOWN(D21*0.01,0)</f>
        <v>50</v>
      </c>
      <c r="N21" s="13">
        <f t="shared" si="14"/>
        <v>50</v>
      </c>
      <c r="O21" s="13">
        <f t="shared" si="9"/>
        <v>0</v>
      </c>
      <c r="P21" s="59">
        <f t="shared" si="14"/>
        <v>0</v>
      </c>
      <c r="Q21" s="68">
        <f t="shared" si="10"/>
        <v>100</v>
      </c>
      <c r="R21" s="13">
        <f t="shared" si="11"/>
        <v>0</v>
      </c>
      <c r="S21" s="13">
        <f t="shared" si="11"/>
        <v>50</v>
      </c>
      <c r="T21" s="69">
        <f t="shared" si="11"/>
        <v>0</v>
      </c>
      <c r="U21" s="42">
        <f t="shared" si="12"/>
        <v>50</v>
      </c>
      <c r="V21" s="13">
        <f t="shared" si="4"/>
        <v>0</v>
      </c>
      <c r="W21" s="13">
        <f t="shared" si="4"/>
        <v>25</v>
      </c>
      <c r="X21" s="13">
        <f t="shared" si="4"/>
        <v>25</v>
      </c>
      <c r="Y21" s="13">
        <f t="shared" si="4"/>
        <v>0</v>
      </c>
      <c r="Z21" s="13">
        <f t="shared" si="4"/>
        <v>0</v>
      </c>
      <c r="AA21" s="13">
        <f t="shared" si="4"/>
        <v>0</v>
      </c>
      <c r="AB21" s="13">
        <f t="shared" si="4"/>
        <v>25</v>
      </c>
      <c r="AC21" s="13">
        <f t="shared" si="4"/>
        <v>0</v>
      </c>
      <c r="AD21" s="13">
        <f t="shared" si="4"/>
        <v>0</v>
      </c>
      <c r="AE21" s="13"/>
      <c r="AF21" s="13"/>
      <c r="AG21" s="13"/>
      <c r="AH21" s="59"/>
      <c r="AI21" s="76">
        <f t="shared" si="13"/>
        <v>100</v>
      </c>
      <c r="AJ21" s="77">
        <f t="shared" si="5"/>
        <v>0</v>
      </c>
      <c r="AK21" s="78">
        <f t="shared" si="5"/>
        <v>0</v>
      </c>
      <c r="AL21" s="42">
        <f t="shared" ref="AL21:AL30" si="18">SUM(M21:AK21)</f>
        <v>475</v>
      </c>
      <c r="AS21" s="7">
        <v>10</v>
      </c>
      <c r="AT21" s="39">
        <v>0</v>
      </c>
      <c r="AU21" s="42">
        <f t="shared" si="15"/>
        <v>0</v>
      </c>
    </row>
    <row r="22" spans="2:47" x14ac:dyDescent="0.15">
      <c r="B22" s="7">
        <v>11</v>
      </c>
      <c r="C22" s="46" t="s">
        <v>82</v>
      </c>
      <c r="D22" s="41">
        <v>1800</v>
      </c>
      <c r="E22" s="47">
        <v>0</v>
      </c>
      <c r="F22" s="42">
        <f t="shared" si="16"/>
        <v>1800</v>
      </c>
      <c r="G22" s="33"/>
      <c r="H22" s="95" t="s">
        <v>85</v>
      </c>
      <c r="I22" s="33"/>
      <c r="J22" s="33"/>
      <c r="L22" s="2">
        <v>11</v>
      </c>
      <c r="M22" s="13">
        <f t="shared" si="17"/>
        <v>18</v>
      </c>
      <c r="N22" s="13">
        <f t="shared" si="14"/>
        <v>18</v>
      </c>
      <c r="O22" s="13">
        <f t="shared" si="9"/>
        <v>0</v>
      </c>
      <c r="P22" s="59">
        <f t="shared" si="14"/>
        <v>0</v>
      </c>
      <c r="Q22" s="68">
        <f t="shared" si="10"/>
        <v>36</v>
      </c>
      <c r="R22" s="13">
        <f t="shared" si="11"/>
        <v>0</v>
      </c>
      <c r="S22" s="13">
        <f t="shared" si="11"/>
        <v>18</v>
      </c>
      <c r="T22" s="69">
        <f t="shared" si="11"/>
        <v>0</v>
      </c>
      <c r="U22" s="42">
        <f t="shared" si="12"/>
        <v>18</v>
      </c>
      <c r="V22" s="13">
        <f t="shared" si="4"/>
        <v>0</v>
      </c>
      <c r="W22" s="13">
        <f t="shared" si="4"/>
        <v>9</v>
      </c>
      <c r="X22" s="13">
        <f t="shared" si="4"/>
        <v>9</v>
      </c>
      <c r="Y22" s="13">
        <f t="shared" si="4"/>
        <v>0</v>
      </c>
      <c r="Z22" s="13">
        <f t="shared" si="4"/>
        <v>0</v>
      </c>
      <c r="AA22" s="13">
        <f t="shared" si="4"/>
        <v>0</v>
      </c>
      <c r="AB22" s="13">
        <f t="shared" si="4"/>
        <v>9</v>
      </c>
      <c r="AC22" s="13">
        <f t="shared" si="4"/>
        <v>0</v>
      </c>
      <c r="AD22" s="13">
        <f t="shared" si="4"/>
        <v>0</v>
      </c>
      <c r="AE22" s="13"/>
      <c r="AF22" s="13"/>
      <c r="AG22" s="13"/>
      <c r="AH22" s="59"/>
      <c r="AI22" s="76">
        <f t="shared" si="13"/>
        <v>36</v>
      </c>
      <c r="AJ22" s="77">
        <f t="shared" si="5"/>
        <v>0</v>
      </c>
      <c r="AK22" s="78">
        <f t="shared" si="5"/>
        <v>0</v>
      </c>
      <c r="AL22" s="42">
        <f t="shared" si="18"/>
        <v>171</v>
      </c>
      <c r="AS22" s="7">
        <v>11</v>
      </c>
      <c r="AT22" s="39">
        <v>0</v>
      </c>
      <c r="AU22" s="42">
        <f t="shared" si="15"/>
        <v>0</v>
      </c>
    </row>
    <row r="23" spans="2:47" x14ac:dyDescent="0.15">
      <c r="B23" s="7">
        <v>12</v>
      </c>
      <c r="C23" s="46" t="s">
        <v>83</v>
      </c>
      <c r="D23" s="41">
        <v>1000</v>
      </c>
      <c r="E23" s="47">
        <v>0</v>
      </c>
      <c r="F23" s="42">
        <f t="shared" si="16"/>
        <v>1000</v>
      </c>
      <c r="G23" s="33"/>
      <c r="H23" s="95" t="s">
        <v>85</v>
      </c>
      <c r="I23" s="33"/>
      <c r="J23" s="33"/>
      <c r="L23" s="2">
        <v>12</v>
      </c>
      <c r="M23" s="13">
        <f t="shared" si="17"/>
        <v>10</v>
      </c>
      <c r="N23" s="13">
        <f t="shared" si="14"/>
        <v>10</v>
      </c>
      <c r="O23" s="13">
        <f t="shared" si="9"/>
        <v>0</v>
      </c>
      <c r="P23" s="59">
        <f t="shared" si="14"/>
        <v>0</v>
      </c>
      <c r="Q23" s="68">
        <f t="shared" si="10"/>
        <v>20</v>
      </c>
      <c r="R23" s="13">
        <f t="shared" si="11"/>
        <v>0</v>
      </c>
      <c r="S23" s="13">
        <f t="shared" si="11"/>
        <v>10</v>
      </c>
      <c r="T23" s="69">
        <f t="shared" si="11"/>
        <v>0</v>
      </c>
      <c r="U23" s="42">
        <f t="shared" si="12"/>
        <v>10</v>
      </c>
      <c r="V23" s="13">
        <f t="shared" si="4"/>
        <v>0</v>
      </c>
      <c r="W23" s="13">
        <f t="shared" si="4"/>
        <v>5</v>
      </c>
      <c r="X23" s="13">
        <f t="shared" si="4"/>
        <v>5</v>
      </c>
      <c r="Y23" s="13">
        <f t="shared" si="4"/>
        <v>0</v>
      </c>
      <c r="Z23" s="13">
        <f t="shared" si="4"/>
        <v>0</v>
      </c>
      <c r="AA23" s="13">
        <f>IF(AA$10="○",$M23*AA$11,0)</f>
        <v>0</v>
      </c>
      <c r="AB23" s="13">
        <f t="shared" si="4"/>
        <v>5</v>
      </c>
      <c r="AC23" s="13">
        <f t="shared" si="4"/>
        <v>0</v>
      </c>
      <c r="AD23" s="13">
        <f t="shared" si="4"/>
        <v>0</v>
      </c>
      <c r="AE23" s="13"/>
      <c r="AF23" s="13"/>
      <c r="AG23" s="13"/>
      <c r="AH23" s="59"/>
      <c r="AI23" s="76">
        <f t="shared" si="13"/>
        <v>20</v>
      </c>
      <c r="AJ23" s="77">
        <f t="shared" si="5"/>
        <v>0</v>
      </c>
      <c r="AK23" s="78">
        <f t="shared" si="5"/>
        <v>0</v>
      </c>
      <c r="AL23" s="42">
        <f>SUM(M23:AK23)</f>
        <v>95</v>
      </c>
      <c r="AS23" s="7">
        <v>12</v>
      </c>
      <c r="AT23" s="39">
        <v>0</v>
      </c>
      <c r="AU23" s="42">
        <f t="shared" si="15"/>
        <v>0</v>
      </c>
    </row>
    <row r="24" spans="2:47" x14ac:dyDescent="0.15">
      <c r="B24" s="7">
        <v>13</v>
      </c>
      <c r="C24" s="46"/>
      <c r="D24" s="41"/>
      <c r="E24" s="47">
        <v>0</v>
      </c>
      <c r="F24" s="42">
        <f t="shared" si="16"/>
        <v>0</v>
      </c>
      <c r="G24" s="33"/>
      <c r="H24" s="95" t="s">
        <v>85</v>
      </c>
      <c r="I24" s="33"/>
      <c r="J24" s="33"/>
      <c r="L24" s="2">
        <v>13</v>
      </c>
      <c r="M24" s="13">
        <f t="shared" si="17"/>
        <v>0</v>
      </c>
      <c r="N24" s="13">
        <f t="shared" si="14"/>
        <v>0</v>
      </c>
      <c r="O24" s="13">
        <f t="shared" si="9"/>
        <v>0</v>
      </c>
      <c r="P24" s="59">
        <f t="shared" si="14"/>
        <v>0</v>
      </c>
      <c r="Q24" s="68">
        <f t="shared" si="10"/>
        <v>0</v>
      </c>
      <c r="R24" s="13">
        <f t="shared" si="11"/>
        <v>0</v>
      </c>
      <c r="S24" s="13">
        <f t="shared" si="11"/>
        <v>0</v>
      </c>
      <c r="T24" s="69">
        <f t="shared" si="11"/>
        <v>0</v>
      </c>
      <c r="U24" s="42">
        <f t="shared" si="12"/>
        <v>0</v>
      </c>
      <c r="V24" s="13">
        <f t="shared" si="4"/>
        <v>0</v>
      </c>
      <c r="W24" s="13">
        <f t="shared" si="4"/>
        <v>0</v>
      </c>
      <c r="X24" s="13">
        <f t="shared" si="4"/>
        <v>0</v>
      </c>
      <c r="Y24" s="13">
        <f t="shared" si="4"/>
        <v>0</v>
      </c>
      <c r="Z24" s="13">
        <f t="shared" si="4"/>
        <v>0</v>
      </c>
      <c r="AA24" s="13">
        <f t="shared" si="4"/>
        <v>0</v>
      </c>
      <c r="AB24" s="13">
        <f t="shared" si="4"/>
        <v>0</v>
      </c>
      <c r="AC24" s="13">
        <f t="shared" si="4"/>
        <v>0</v>
      </c>
      <c r="AD24" s="13">
        <f t="shared" si="4"/>
        <v>0</v>
      </c>
      <c r="AE24" s="13"/>
      <c r="AF24" s="13"/>
      <c r="AG24" s="13"/>
      <c r="AH24" s="59"/>
      <c r="AI24" s="76">
        <f t="shared" si="13"/>
        <v>0</v>
      </c>
      <c r="AJ24" s="77">
        <f t="shared" si="5"/>
        <v>0</v>
      </c>
      <c r="AK24" s="78">
        <f t="shared" si="5"/>
        <v>0</v>
      </c>
      <c r="AL24" s="42">
        <f t="shared" si="18"/>
        <v>0</v>
      </c>
      <c r="AS24" s="7">
        <v>13</v>
      </c>
      <c r="AT24" s="39">
        <v>0</v>
      </c>
      <c r="AU24" s="42">
        <f t="shared" si="15"/>
        <v>0</v>
      </c>
    </row>
    <row r="25" spans="2:47" x14ac:dyDescent="0.15">
      <c r="B25" s="7">
        <v>14</v>
      </c>
      <c r="C25" s="46"/>
      <c r="D25" s="41"/>
      <c r="E25" s="47">
        <v>0</v>
      </c>
      <c r="F25" s="42">
        <f t="shared" ref="F25:F29" si="19">D25-E25</f>
        <v>0</v>
      </c>
      <c r="G25" s="33"/>
      <c r="H25" s="95" t="s">
        <v>85</v>
      </c>
      <c r="I25" s="33"/>
      <c r="J25" s="33"/>
      <c r="L25" s="2">
        <v>14</v>
      </c>
      <c r="M25" s="13">
        <f t="shared" si="17"/>
        <v>0</v>
      </c>
      <c r="N25" s="13">
        <f t="shared" si="14"/>
        <v>0</v>
      </c>
      <c r="O25" s="13">
        <f t="shared" si="9"/>
        <v>0</v>
      </c>
      <c r="P25" s="59">
        <f t="shared" si="14"/>
        <v>0</v>
      </c>
      <c r="Q25" s="68">
        <f t="shared" si="10"/>
        <v>0</v>
      </c>
      <c r="R25" s="13">
        <f t="shared" si="11"/>
        <v>0</v>
      </c>
      <c r="S25" s="13">
        <f t="shared" si="11"/>
        <v>0</v>
      </c>
      <c r="T25" s="69">
        <f t="shared" si="11"/>
        <v>0</v>
      </c>
      <c r="U25" s="42">
        <f t="shared" si="12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>
        <f t="shared" si="4"/>
        <v>0</v>
      </c>
      <c r="AE25" s="13"/>
      <c r="AF25" s="13"/>
      <c r="AG25" s="13"/>
      <c r="AH25" s="59"/>
      <c r="AI25" s="76">
        <f t="shared" si="13"/>
        <v>0</v>
      </c>
      <c r="AJ25" s="77">
        <f t="shared" si="5"/>
        <v>0</v>
      </c>
      <c r="AK25" s="78">
        <f t="shared" si="5"/>
        <v>0</v>
      </c>
      <c r="AL25" s="42">
        <f t="shared" si="18"/>
        <v>0</v>
      </c>
      <c r="AS25" s="7">
        <v>14</v>
      </c>
      <c r="AT25" s="39">
        <v>0</v>
      </c>
      <c r="AU25" s="42">
        <f t="shared" si="15"/>
        <v>0</v>
      </c>
    </row>
    <row r="26" spans="2:47" x14ac:dyDescent="0.15">
      <c r="B26" s="7">
        <v>15</v>
      </c>
      <c r="C26" s="46"/>
      <c r="D26" s="41"/>
      <c r="E26" s="47">
        <v>0</v>
      </c>
      <c r="F26" s="42">
        <f t="shared" si="19"/>
        <v>0</v>
      </c>
      <c r="G26" s="33"/>
      <c r="H26" s="95" t="s">
        <v>85</v>
      </c>
      <c r="I26" s="33"/>
      <c r="J26" s="33"/>
      <c r="L26" s="2">
        <v>15</v>
      </c>
      <c r="M26" s="13">
        <f t="shared" si="17"/>
        <v>0</v>
      </c>
      <c r="N26" s="13">
        <f t="shared" si="14"/>
        <v>0</v>
      </c>
      <c r="O26" s="13">
        <f t="shared" si="9"/>
        <v>0</v>
      </c>
      <c r="P26" s="59">
        <f t="shared" si="14"/>
        <v>0</v>
      </c>
      <c r="Q26" s="68">
        <f t="shared" si="10"/>
        <v>0</v>
      </c>
      <c r="R26" s="13">
        <f t="shared" si="11"/>
        <v>0</v>
      </c>
      <c r="S26" s="13">
        <f t="shared" si="11"/>
        <v>0</v>
      </c>
      <c r="T26" s="69">
        <f t="shared" si="11"/>
        <v>0</v>
      </c>
      <c r="U26" s="42">
        <f t="shared" si="12"/>
        <v>0</v>
      </c>
      <c r="V26" s="13">
        <f t="shared" si="4"/>
        <v>0</v>
      </c>
      <c r="W26" s="13">
        <f t="shared" si="4"/>
        <v>0</v>
      </c>
      <c r="X26" s="13">
        <f t="shared" si="4"/>
        <v>0</v>
      </c>
      <c r="Y26" s="13">
        <f t="shared" si="4"/>
        <v>0</v>
      </c>
      <c r="Z26" s="13">
        <f t="shared" si="4"/>
        <v>0</v>
      </c>
      <c r="AA26" s="13">
        <f t="shared" si="4"/>
        <v>0</v>
      </c>
      <c r="AB26" s="13">
        <f t="shared" si="4"/>
        <v>0</v>
      </c>
      <c r="AC26" s="13">
        <f t="shared" si="4"/>
        <v>0</v>
      </c>
      <c r="AD26" s="13">
        <f t="shared" si="4"/>
        <v>0</v>
      </c>
      <c r="AE26" s="13"/>
      <c r="AF26" s="13"/>
      <c r="AG26" s="13"/>
      <c r="AH26" s="59"/>
      <c r="AI26" s="76">
        <f t="shared" si="13"/>
        <v>0</v>
      </c>
      <c r="AJ26" s="77">
        <f t="shared" si="5"/>
        <v>0</v>
      </c>
      <c r="AK26" s="78">
        <f t="shared" si="5"/>
        <v>0</v>
      </c>
      <c r="AL26" s="42">
        <f t="shared" si="18"/>
        <v>0</v>
      </c>
      <c r="AS26" s="7">
        <v>15</v>
      </c>
      <c r="AT26" s="39">
        <v>0</v>
      </c>
      <c r="AU26" s="42">
        <f t="shared" si="15"/>
        <v>0</v>
      </c>
    </row>
    <row r="27" spans="2:47" x14ac:dyDescent="0.15">
      <c r="B27" s="7">
        <v>16</v>
      </c>
      <c r="C27" s="46"/>
      <c r="D27" s="41"/>
      <c r="E27" s="47">
        <v>0</v>
      </c>
      <c r="F27" s="42">
        <f t="shared" si="19"/>
        <v>0</v>
      </c>
      <c r="G27" s="33"/>
      <c r="H27" s="95" t="s">
        <v>85</v>
      </c>
      <c r="I27" s="33"/>
      <c r="J27" s="33"/>
      <c r="L27" s="2">
        <v>16</v>
      </c>
      <c r="M27" s="13">
        <f t="shared" si="17"/>
        <v>0</v>
      </c>
      <c r="N27" s="13">
        <f t="shared" si="14"/>
        <v>0</v>
      </c>
      <c r="O27" s="13">
        <f t="shared" si="9"/>
        <v>0</v>
      </c>
      <c r="P27" s="59">
        <f t="shared" si="14"/>
        <v>0</v>
      </c>
      <c r="Q27" s="68">
        <f t="shared" si="10"/>
        <v>0</v>
      </c>
      <c r="R27" s="13">
        <f t="shared" si="11"/>
        <v>0</v>
      </c>
      <c r="S27" s="13">
        <f t="shared" si="11"/>
        <v>0</v>
      </c>
      <c r="T27" s="69">
        <f t="shared" si="11"/>
        <v>0</v>
      </c>
      <c r="U27" s="42">
        <f t="shared" si="12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13">
        <f t="shared" si="4"/>
        <v>0</v>
      </c>
      <c r="AA27" s="13">
        <f t="shared" si="4"/>
        <v>0</v>
      </c>
      <c r="AB27" s="13">
        <f t="shared" si="4"/>
        <v>0</v>
      </c>
      <c r="AC27" s="13">
        <f t="shared" si="4"/>
        <v>0</v>
      </c>
      <c r="AD27" s="13">
        <f t="shared" si="4"/>
        <v>0</v>
      </c>
      <c r="AE27" s="13"/>
      <c r="AF27" s="13"/>
      <c r="AG27" s="13"/>
      <c r="AH27" s="59"/>
      <c r="AI27" s="76">
        <f t="shared" si="13"/>
        <v>0</v>
      </c>
      <c r="AJ27" s="77">
        <f t="shared" si="5"/>
        <v>0</v>
      </c>
      <c r="AK27" s="78">
        <f t="shared" si="5"/>
        <v>0</v>
      </c>
      <c r="AL27" s="42">
        <f t="shared" si="18"/>
        <v>0</v>
      </c>
      <c r="AS27" s="7">
        <v>16</v>
      </c>
      <c r="AT27" s="39">
        <v>0</v>
      </c>
      <c r="AU27" s="42">
        <f t="shared" si="15"/>
        <v>0</v>
      </c>
    </row>
    <row r="28" spans="2:47" x14ac:dyDescent="0.15">
      <c r="B28" s="7">
        <v>17</v>
      </c>
      <c r="C28" s="46"/>
      <c r="D28" s="41"/>
      <c r="E28" s="47">
        <v>0</v>
      </c>
      <c r="F28" s="42">
        <f t="shared" si="19"/>
        <v>0</v>
      </c>
      <c r="G28" s="33"/>
      <c r="H28" s="95" t="s">
        <v>85</v>
      </c>
      <c r="I28" s="33"/>
      <c r="J28" s="33"/>
      <c r="L28" s="2">
        <v>17</v>
      </c>
      <c r="M28" s="13">
        <f t="shared" si="17"/>
        <v>0</v>
      </c>
      <c r="N28" s="13">
        <f t="shared" si="14"/>
        <v>0</v>
      </c>
      <c r="O28" s="13">
        <f t="shared" si="9"/>
        <v>0</v>
      </c>
      <c r="P28" s="59">
        <f t="shared" si="14"/>
        <v>0</v>
      </c>
      <c r="Q28" s="68">
        <f t="shared" si="10"/>
        <v>0</v>
      </c>
      <c r="R28" s="13">
        <f t="shared" si="11"/>
        <v>0</v>
      </c>
      <c r="S28" s="13">
        <f t="shared" si="11"/>
        <v>0</v>
      </c>
      <c r="T28" s="69">
        <f t="shared" si="11"/>
        <v>0</v>
      </c>
      <c r="U28" s="42">
        <f t="shared" si="12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>
        <f t="shared" si="4"/>
        <v>0</v>
      </c>
      <c r="AE28" s="13"/>
      <c r="AF28" s="13"/>
      <c r="AG28" s="13"/>
      <c r="AH28" s="59"/>
      <c r="AI28" s="76">
        <f t="shared" si="13"/>
        <v>0</v>
      </c>
      <c r="AJ28" s="77">
        <f t="shared" si="5"/>
        <v>0</v>
      </c>
      <c r="AK28" s="78">
        <f t="shared" si="5"/>
        <v>0</v>
      </c>
      <c r="AL28" s="42">
        <f t="shared" si="18"/>
        <v>0</v>
      </c>
      <c r="AS28" s="7">
        <v>17</v>
      </c>
      <c r="AT28" s="39">
        <v>0</v>
      </c>
      <c r="AU28" s="42">
        <f t="shared" si="15"/>
        <v>0</v>
      </c>
    </row>
    <row r="29" spans="2:47" x14ac:dyDescent="0.15">
      <c r="B29" s="7">
        <v>18</v>
      </c>
      <c r="C29" s="46"/>
      <c r="D29" s="41"/>
      <c r="E29" s="47">
        <v>0</v>
      </c>
      <c r="F29" s="42">
        <f t="shared" si="19"/>
        <v>0</v>
      </c>
      <c r="G29" s="33"/>
      <c r="H29" s="95" t="s">
        <v>85</v>
      </c>
      <c r="I29" s="33"/>
      <c r="J29" s="33"/>
      <c r="L29" s="2">
        <v>18</v>
      </c>
      <c r="M29" s="13">
        <f t="shared" si="17"/>
        <v>0</v>
      </c>
      <c r="N29" s="13">
        <f t="shared" si="14"/>
        <v>0</v>
      </c>
      <c r="O29" s="13">
        <f t="shared" si="9"/>
        <v>0</v>
      </c>
      <c r="P29" s="59">
        <f t="shared" si="14"/>
        <v>0</v>
      </c>
      <c r="Q29" s="68">
        <f t="shared" si="10"/>
        <v>0</v>
      </c>
      <c r="R29" s="13">
        <f t="shared" si="11"/>
        <v>0</v>
      </c>
      <c r="S29" s="13">
        <f t="shared" si="11"/>
        <v>0</v>
      </c>
      <c r="T29" s="69">
        <f t="shared" si="11"/>
        <v>0</v>
      </c>
      <c r="U29" s="42">
        <f t="shared" si="12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0</v>
      </c>
      <c r="AC29" s="13">
        <f t="shared" si="4"/>
        <v>0</v>
      </c>
      <c r="AD29" s="13">
        <f t="shared" si="4"/>
        <v>0</v>
      </c>
      <c r="AE29" s="13"/>
      <c r="AF29" s="13"/>
      <c r="AG29" s="13"/>
      <c r="AH29" s="59"/>
      <c r="AI29" s="76">
        <f t="shared" si="13"/>
        <v>0</v>
      </c>
      <c r="AJ29" s="77">
        <f t="shared" si="5"/>
        <v>0</v>
      </c>
      <c r="AK29" s="78">
        <f t="shared" si="5"/>
        <v>0</v>
      </c>
      <c r="AL29" s="42">
        <f t="shared" si="18"/>
        <v>0</v>
      </c>
      <c r="AS29" s="7">
        <v>18</v>
      </c>
      <c r="AT29" s="39">
        <v>0</v>
      </c>
      <c r="AU29" s="42">
        <f t="shared" si="15"/>
        <v>0</v>
      </c>
    </row>
    <row r="30" spans="2:47" x14ac:dyDescent="0.15">
      <c r="B30" s="7">
        <v>19</v>
      </c>
      <c r="C30" s="46"/>
      <c r="D30" s="41"/>
      <c r="E30" s="47">
        <v>0</v>
      </c>
      <c r="F30" s="42">
        <f t="shared" ref="F30:F31" si="20">D30-E30</f>
        <v>0</v>
      </c>
      <c r="G30" s="33"/>
      <c r="H30" s="95" t="s">
        <v>85</v>
      </c>
      <c r="I30" s="33"/>
      <c r="J30" s="33"/>
      <c r="L30" s="2">
        <v>19</v>
      </c>
      <c r="M30" s="13">
        <f t="shared" si="17"/>
        <v>0</v>
      </c>
      <c r="N30" s="13">
        <f t="shared" si="14"/>
        <v>0</v>
      </c>
      <c r="O30" s="13">
        <f t="shared" si="9"/>
        <v>0</v>
      </c>
      <c r="P30" s="59">
        <f t="shared" si="14"/>
        <v>0</v>
      </c>
      <c r="Q30" s="68">
        <f t="shared" si="10"/>
        <v>0</v>
      </c>
      <c r="R30" s="13">
        <f t="shared" si="11"/>
        <v>0</v>
      </c>
      <c r="S30" s="13">
        <f t="shared" si="11"/>
        <v>0</v>
      </c>
      <c r="T30" s="69">
        <f t="shared" si="11"/>
        <v>0</v>
      </c>
      <c r="U30" s="42">
        <f t="shared" si="12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0</v>
      </c>
      <c r="AE30" s="13"/>
      <c r="AF30" s="13"/>
      <c r="AG30" s="13"/>
      <c r="AH30" s="59"/>
      <c r="AI30" s="76">
        <f t="shared" si="13"/>
        <v>0</v>
      </c>
      <c r="AJ30" s="77">
        <f t="shared" si="5"/>
        <v>0</v>
      </c>
      <c r="AK30" s="78">
        <f t="shared" si="5"/>
        <v>0</v>
      </c>
      <c r="AL30" s="42">
        <f t="shared" si="18"/>
        <v>0</v>
      </c>
      <c r="AS30" s="7">
        <v>19</v>
      </c>
      <c r="AT30" s="39">
        <v>0</v>
      </c>
      <c r="AU30" s="42">
        <f t="shared" si="15"/>
        <v>0</v>
      </c>
    </row>
    <row r="31" spans="2:47" ht="16.5" thickBot="1" x14ac:dyDescent="0.2">
      <c r="B31" s="7">
        <v>20</v>
      </c>
      <c r="C31" s="46"/>
      <c r="D31" s="41"/>
      <c r="E31" s="47">
        <v>0</v>
      </c>
      <c r="F31" s="42">
        <f t="shared" si="20"/>
        <v>0</v>
      </c>
      <c r="G31" s="33"/>
      <c r="H31" s="95" t="s">
        <v>85</v>
      </c>
      <c r="I31" s="33"/>
      <c r="J31" s="33"/>
      <c r="L31" s="2">
        <v>20</v>
      </c>
      <c r="M31" s="13">
        <f t="shared" si="17"/>
        <v>0</v>
      </c>
      <c r="N31" s="13">
        <f t="shared" si="14"/>
        <v>0</v>
      </c>
      <c r="O31" s="13">
        <f t="shared" si="9"/>
        <v>0</v>
      </c>
      <c r="P31" s="59">
        <f t="shared" si="14"/>
        <v>0</v>
      </c>
      <c r="Q31" s="68">
        <f t="shared" si="10"/>
        <v>0</v>
      </c>
      <c r="R31" s="13">
        <f t="shared" si="11"/>
        <v>0</v>
      </c>
      <c r="S31" s="13">
        <f t="shared" si="11"/>
        <v>0</v>
      </c>
      <c r="T31" s="69">
        <f t="shared" si="11"/>
        <v>0</v>
      </c>
      <c r="U31" s="42">
        <f t="shared" si="12"/>
        <v>0</v>
      </c>
      <c r="V31" s="13">
        <f t="shared" si="4"/>
        <v>0</v>
      </c>
      <c r="W31" s="13">
        <f t="shared" si="4"/>
        <v>0</v>
      </c>
      <c r="X31" s="13">
        <f t="shared" si="4"/>
        <v>0</v>
      </c>
      <c r="Y31" s="13">
        <f t="shared" si="4"/>
        <v>0</v>
      </c>
      <c r="Z31" s="13">
        <f t="shared" si="4"/>
        <v>0</v>
      </c>
      <c r="AA31" s="13">
        <f t="shared" si="4"/>
        <v>0</v>
      </c>
      <c r="AB31" s="13">
        <f t="shared" si="4"/>
        <v>0</v>
      </c>
      <c r="AC31" s="13">
        <f t="shared" si="4"/>
        <v>0</v>
      </c>
      <c r="AD31" s="13">
        <f t="shared" si="4"/>
        <v>0</v>
      </c>
      <c r="AE31" s="13"/>
      <c r="AF31" s="13"/>
      <c r="AG31" s="13"/>
      <c r="AH31" s="59"/>
      <c r="AI31" s="76">
        <f t="shared" si="13"/>
        <v>0</v>
      </c>
      <c r="AJ31" s="77">
        <f t="shared" si="5"/>
        <v>0</v>
      </c>
      <c r="AK31" s="78">
        <f t="shared" si="5"/>
        <v>0</v>
      </c>
      <c r="AL31" s="42">
        <f>SUM(M31:AK31)</f>
        <v>0</v>
      </c>
      <c r="AS31" s="7">
        <v>20</v>
      </c>
      <c r="AT31" s="39">
        <v>0</v>
      </c>
      <c r="AU31" s="42">
        <f t="shared" si="15"/>
        <v>0</v>
      </c>
    </row>
    <row r="32" spans="2:47" ht="21" customHeight="1" thickBot="1" x14ac:dyDescent="0.2">
      <c r="B32" s="27" t="s">
        <v>6</v>
      </c>
      <c r="C32" s="28"/>
      <c r="D32" s="29">
        <f t="shared" ref="D32:E32" si="21">SUM(D12:D31)</f>
        <v>77800</v>
      </c>
      <c r="E32" s="29">
        <f t="shared" si="21"/>
        <v>5000</v>
      </c>
      <c r="F32" s="30">
        <f>SUM(F12:F31)</f>
        <v>72800</v>
      </c>
      <c r="G32" s="34"/>
      <c r="H32" s="81"/>
      <c r="I32" s="34"/>
      <c r="J32" s="34"/>
      <c r="L32" s="25" t="s">
        <v>6</v>
      </c>
      <c r="M32" s="26">
        <f>SUM(M12:M31)</f>
        <v>778</v>
      </c>
      <c r="N32" s="26">
        <f t="shared" ref="N32:AK32" si="22">SUM(N12:N31)</f>
        <v>778</v>
      </c>
      <c r="O32" s="26">
        <f>SUM(O12:O31)</f>
        <v>0</v>
      </c>
      <c r="P32" s="60">
        <f t="shared" si="22"/>
        <v>0</v>
      </c>
      <c r="Q32" s="70">
        <f t="shared" si="22"/>
        <v>1456</v>
      </c>
      <c r="R32" s="26">
        <f t="shared" si="22"/>
        <v>0</v>
      </c>
      <c r="S32" s="26">
        <f t="shared" si="22"/>
        <v>728</v>
      </c>
      <c r="T32" s="71">
        <f t="shared" si="22"/>
        <v>0</v>
      </c>
      <c r="U32" s="63">
        <f t="shared" si="22"/>
        <v>778</v>
      </c>
      <c r="V32" s="26">
        <f t="shared" si="22"/>
        <v>0</v>
      </c>
      <c r="W32" s="26">
        <f t="shared" si="22"/>
        <v>389</v>
      </c>
      <c r="X32" s="26">
        <f t="shared" si="22"/>
        <v>389</v>
      </c>
      <c r="Y32" s="26">
        <f t="shared" si="22"/>
        <v>0</v>
      </c>
      <c r="Z32" s="26">
        <f t="shared" si="22"/>
        <v>0</v>
      </c>
      <c r="AA32" s="26">
        <f t="shared" si="22"/>
        <v>0</v>
      </c>
      <c r="AB32" s="26">
        <f t="shared" si="22"/>
        <v>389</v>
      </c>
      <c r="AC32" s="26">
        <f t="shared" si="22"/>
        <v>0</v>
      </c>
      <c r="AD32" s="26">
        <f t="shared" si="22"/>
        <v>0</v>
      </c>
      <c r="AE32" s="51"/>
      <c r="AF32" s="51"/>
      <c r="AG32" s="51"/>
      <c r="AH32" s="51"/>
      <c r="AI32" s="26">
        <f t="shared" si="22"/>
        <v>1556</v>
      </c>
      <c r="AJ32" s="26"/>
      <c r="AK32" s="26">
        <f t="shared" si="22"/>
        <v>0</v>
      </c>
      <c r="AL32" s="31">
        <f>SUM(AL12:AL31)</f>
        <v>7241</v>
      </c>
      <c r="AS32" s="24" t="s">
        <v>6</v>
      </c>
      <c r="AT32" s="37"/>
      <c r="AU32" s="92">
        <f>SUM(AU12:AU31)</f>
        <v>6150</v>
      </c>
    </row>
    <row r="33" spans="4:30" ht="16.5" thickBot="1" x14ac:dyDescent="0.2">
      <c r="M33" s="108" t="s">
        <v>74</v>
      </c>
      <c r="N33" s="109"/>
      <c r="O33" s="109"/>
      <c r="P33" s="110"/>
      <c r="Q33" s="105" t="s">
        <v>59</v>
      </c>
      <c r="R33" s="106"/>
      <c r="S33" s="106"/>
      <c r="T33" s="107"/>
      <c r="U33" s="111"/>
      <c r="V33" s="102"/>
      <c r="W33" s="55"/>
      <c r="X33" s="102" t="s">
        <v>60</v>
      </c>
      <c r="Y33" s="102"/>
      <c r="Z33" s="102"/>
      <c r="AA33" s="102"/>
      <c r="AB33" s="102"/>
      <c r="AC33" s="102"/>
      <c r="AD33" s="102"/>
    </row>
    <row r="34" spans="4:30" x14ac:dyDescent="0.15">
      <c r="W34" s="55" t="s">
        <v>62</v>
      </c>
      <c r="X34" s="16"/>
    </row>
    <row r="35" spans="4:30" x14ac:dyDescent="0.15">
      <c r="W35" s="55" t="s">
        <v>61</v>
      </c>
      <c r="X35" s="55" t="s">
        <v>61</v>
      </c>
      <c r="Y35" s="55"/>
      <c r="Z35" s="55"/>
      <c r="AA35" s="55"/>
    </row>
    <row r="36" spans="4:30" x14ac:dyDescent="0.15">
      <c r="D36" s="103" t="s">
        <v>32</v>
      </c>
      <c r="E36" s="104"/>
      <c r="I36" s="96" t="s">
        <v>86</v>
      </c>
    </row>
    <row r="37" spans="4:30" ht="24" customHeight="1" x14ac:dyDescent="0.15">
      <c r="D37" s="7" t="s">
        <v>28</v>
      </c>
      <c r="E37" s="82">
        <f>COUNTIF(H12:H31,"〇")</f>
        <v>10</v>
      </c>
      <c r="H37" s="94"/>
      <c r="I37" s="97">
        <f>M32*(E38)</f>
        <v>7002</v>
      </c>
    </row>
    <row r="38" spans="4:30" ht="24" customHeight="1" x14ac:dyDescent="0.15">
      <c r="D38" s="7" t="s">
        <v>84</v>
      </c>
      <c r="E38" s="93">
        <f>E37-1</f>
        <v>9</v>
      </c>
      <c r="H38" s="94"/>
    </row>
    <row r="39" spans="4:30" ht="30.75" customHeight="1" x14ac:dyDescent="0.15">
      <c r="D39" s="2" t="s">
        <v>29</v>
      </c>
      <c r="E39" s="83">
        <f>IF(I37&gt;7000,7000,I37)</f>
        <v>7000</v>
      </c>
    </row>
  </sheetData>
  <mergeCells count="6">
    <mergeCell ref="X33:AD33"/>
    <mergeCell ref="B7:F7"/>
    <mergeCell ref="D36:E36"/>
    <mergeCell ref="Q33:T33"/>
    <mergeCell ref="M33:P33"/>
    <mergeCell ref="U33:V33"/>
  </mergeCells>
  <phoneticPr fontId="3"/>
  <conditionalFormatting sqref="M10:AK10">
    <cfRule type="containsText" dxfId="1" priority="2" operator="containsText" text="○">
      <formula>NOT(ISERROR(SEARCH("○",M10)))</formula>
    </cfRule>
  </conditionalFormatting>
  <conditionalFormatting sqref="M11:AD11">
    <cfRule type="containsText" dxfId="0" priority="1" operator="containsText" text="○">
      <formula>NOT(ISERROR(SEARCH("○",M11)))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1"/>
  <sheetViews>
    <sheetView showGridLines="0" zoomScaleNormal="100" workbookViewId="0">
      <selection activeCell="F13" sqref="F13"/>
    </sheetView>
  </sheetViews>
  <sheetFormatPr defaultRowHeight="28.5" x14ac:dyDescent="0.15"/>
  <cols>
    <col min="1" max="1" width="9" style="48"/>
    <col min="2" max="2" width="39.125" style="48" bestFit="1" customWidth="1"/>
    <col min="3" max="3" width="21.125" style="48" bestFit="1" customWidth="1"/>
    <col min="4" max="16384" width="9" style="48"/>
  </cols>
  <sheetData>
    <row r="2" spans="2:3" x14ac:dyDescent="0.15">
      <c r="B2" s="84" t="s">
        <v>34</v>
      </c>
      <c r="C2" s="84"/>
    </row>
    <row r="3" spans="2:3" x14ac:dyDescent="0.15">
      <c r="B3" s="85" t="s">
        <v>30</v>
      </c>
      <c r="C3" s="86">
        <f>②購入品入力!E39</f>
        <v>7000</v>
      </c>
    </row>
    <row r="4" spans="2:3" x14ac:dyDescent="0.15">
      <c r="B4" s="87" t="s">
        <v>31</v>
      </c>
      <c r="C4" s="86">
        <f>②購入品入力!AL32</f>
        <v>7241</v>
      </c>
    </row>
    <row r="5" spans="2:3" x14ac:dyDescent="0.15">
      <c r="B5" s="88" t="s">
        <v>33</v>
      </c>
      <c r="C5" s="86">
        <f>②購入品入力!AU32</f>
        <v>6150</v>
      </c>
    </row>
    <row r="6" spans="2:3" x14ac:dyDescent="0.15">
      <c r="B6" s="89" t="s">
        <v>34</v>
      </c>
      <c r="C6" s="86">
        <f>SUM(C3:C5)</f>
        <v>20391</v>
      </c>
    </row>
    <row r="7" spans="2:3" ht="20.25" customHeight="1" x14ac:dyDescent="0.15">
      <c r="B7" s="84"/>
      <c r="C7" s="84"/>
    </row>
    <row r="8" spans="2:3" x14ac:dyDescent="0.15">
      <c r="B8" s="84" t="s">
        <v>35</v>
      </c>
      <c r="C8" s="84"/>
    </row>
    <row r="9" spans="2:3" x14ac:dyDescent="0.15">
      <c r="B9" s="91" t="s">
        <v>36</v>
      </c>
      <c r="C9" s="90">
        <f>②購入品入力!F32</f>
        <v>72800</v>
      </c>
    </row>
    <row r="10" spans="2:3" x14ac:dyDescent="0.15">
      <c r="B10" s="91" t="s">
        <v>34</v>
      </c>
      <c r="C10" s="90">
        <f>C6</f>
        <v>20391</v>
      </c>
    </row>
    <row r="11" spans="2:3" x14ac:dyDescent="0.15">
      <c r="B11" s="91" t="s">
        <v>35</v>
      </c>
      <c r="C11" s="90">
        <f>C9-C10</f>
        <v>52409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4"/>
  <sheetViews>
    <sheetView workbookViewId="0">
      <selection activeCell="B8" sqref="B8"/>
    </sheetView>
  </sheetViews>
  <sheetFormatPr defaultRowHeight="13.5" x14ac:dyDescent="0.15"/>
  <sheetData>
    <row r="2" spans="2:2" ht="15.75" x14ac:dyDescent="0.15">
      <c r="B2" s="5" t="s">
        <v>0</v>
      </c>
    </row>
    <row r="3" spans="2:2" ht="15.75" x14ac:dyDescent="0.15">
      <c r="B3" s="4" t="s">
        <v>9</v>
      </c>
    </row>
    <row r="4" spans="2:2" ht="15.75" x14ac:dyDescent="0.15">
      <c r="B4" s="4" t="s">
        <v>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①SPU</vt:lpstr>
      <vt:lpstr>②購入品入力</vt:lpstr>
      <vt:lpstr>③ポイント計算まとめ</vt:lpstr>
      <vt:lpstr>リスト用</vt:lpstr>
      <vt:lpstr>SPU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</dc:creator>
  <cp:lastModifiedBy>鈴木健一</cp:lastModifiedBy>
  <dcterms:created xsi:type="dcterms:W3CDTF">2019-03-20T00:37:43Z</dcterms:created>
  <dcterms:modified xsi:type="dcterms:W3CDTF">2022-02-05T00:21:59Z</dcterms:modified>
</cp:coreProperties>
</file>